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'①世界の動向'!$B$1:$M$51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<sst xmlns="http://schemas.openxmlformats.org/spreadsheetml/2006/main" count="157" uniqueCount="55">
  <si>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</si>
  <si>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</si>
  <si>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</si>
  <si>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</si>
  <si>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</si>
  <si>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</si>
  <si>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</si>
  <si>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>前月差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</si>
  <si>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</si>
  <si>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</si>
  <si>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</si>
  <si>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</si>
  <si>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</si>
  <si>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</si>
  <si>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</si>
  <si>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</si>
  <si>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</si>
  <si>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>　 　　3) 期末在庫率(％)＝期末在庫量×100／消費量</t>
  </si>
  <si>
    <t>　 　　4) 年度のとり方は、品目及び地域により異なる。[例えば､米国では､小麦(6～5月)､</t>
  </si>
  <si>
    <t xml:space="preserve"> 粗粒穀物</t>
  </si>
  <si>
    <t xml:space="preserve"> 　　　2) 小麦は、小麦及び小麦粉(小麦換算)の計。</t>
  </si>
  <si>
    <t>　 注：1) 穀物全体は、小麦、粗粒穀物、米(精米)の計。</t>
  </si>
  <si>
    <t xml:space="preserve">  輸  出  量</t>
  </si>
  <si>
    <t xml:space="preserve"> 粗粒穀物</t>
  </si>
  <si>
    <t>　 注：1) 穀物全体は、小麦、粗粒穀物、米(精米)の計。</t>
  </si>
  <si>
    <t xml:space="preserve"> 　    2) 小麦は、小麦及び小麦粉(小麦換算)の計。</t>
  </si>
  <si>
    <t>　 　　3) 期末在庫率(％)＝期末在庫量×100／(消費量＋輸出量)</t>
  </si>
  <si>
    <t>　   　4) 年度は、小麦(6～5月)、とうもろこし(9～8月)、米(8～7月)、大豆(9～8月)。</t>
  </si>
  <si>
    <t>　 　　5) 前月差の欄は、2004/05年度の数値についての前月発表値との対差。</t>
  </si>
  <si>
    <t xml:space="preserve"> </t>
  </si>
  <si>
    <t xml:space="preserve"> </t>
  </si>
  <si>
    <t xml:space="preserve"> 　　　　　　　　「Grain：World Markets and Trade｣､「PS&amp;D」</t>
  </si>
  <si>
    <t xml:space="preserve"> 　　　　　　　　「Grain：World Markets and Trade｣､「PS&amp;D」</t>
  </si>
  <si>
    <t>米国の穀物･大豆の需給動向</t>
  </si>
  <si>
    <t>　 　　6) 在庫率の前年度比及び前月差の欄は、前年度及び前月発表とのポイント差。</t>
  </si>
  <si>
    <t>←前月の予想</t>
  </si>
  <si>
    <t xml:space="preserve">  　　　とうもろこし(9～8月)､米(8～7月)、大豆(9～8月)]</t>
  </si>
  <si>
    <t>　 　　8) なお、「Grain：World Markets and Trade｣､「PS&amp;D」については、公表された最新
　　　 　のデータを使用している。</t>
  </si>
  <si>
    <t>　 　　8) なお、「Grain：World Markets and Trade｣､「PS&amp;D」については、公表された最新
         のデータを使用している。</t>
  </si>
  <si>
    <t>2009/10</t>
  </si>
  <si>
    <t>2010/11</t>
  </si>
  <si>
    <t>2009/10</t>
  </si>
  <si>
    <t>2010/11</t>
  </si>
  <si>
    <t>2011/12</t>
  </si>
  <si>
    <t>　 　　5) 前月差の欄は、2011/12年度の数値についての前月発表値との対差。</t>
  </si>
  <si>
    <t>（参　考）</t>
  </si>
  <si>
    <t xml:space="preserve">  (単位：百万ﾄﾝ)</t>
  </si>
  <si>
    <t>2006/07</t>
  </si>
  <si>
    <t>　　　 7) （参考）は、2008年の価格高騰の原因となった2006/07年度の需給について掲載。</t>
  </si>
  <si>
    <t>前月</t>
  </si>
  <si>
    <t>　　　 9) 数値は、小数第2位を四捨五入している。</t>
  </si>
  <si>
    <t>2011/12</t>
  </si>
  <si>
    <t>2012.2</t>
  </si>
  <si>
    <t xml:space="preserve"> (米国農務省2012年2月9日発表)</t>
  </si>
  <si>
    <t xml:space="preserve"> 資料：米国農務省「World Agricultural Supply and Demand Estimates｣(February 9, 2012)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</si>
</sst>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Border="1" applyAlignment="1">
      <alignment horizontal="left"/>
      <protection/>
    </xf>
    <xf numFmtId="37" fontId="4" fillId="0" borderId="19" xfId="61" applyFont="1" applyBorder="1" applyAlignment="1" quotePrefix="1">
      <alignment horizontal="center"/>
      <protection/>
    </xf>
    <xf numFmtId="37" fontId="4" fillId="0" borderId="20" xfId="61" applyFont="1" applyBorder="1" applyAlignment="1">
      <alignment horizontal="center"/>
      <protection/>
    </xf>
    <xf numFmtId="37" fontId="4" fillId="0" borderId="21" xfId="6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1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20" xfId="62" applyBorder="1">
      <alignment/>
      <protection/>
    </xf>
    <xf numFmtId="0" fontId="4" fillId="0" borderId="18" xfId="62" applyBorder="1" applyAlignment="1">
      <alignment horizontal="left"/>
      <protection/>
    </xf>
    <xf numFmtId="0" fontId="4" fillId="0" borderId="21" xfId="62" applyBorder="1" applyAlignment="1">
      <alignment horizontal="center"/>
      <protection/>
    </xf>
    <xf numFmtId="37" fontId="4" fillId="33" borderId="19" xfId="61" applyFill="1" applyBorder="1">
      <alignment/>
      <protection/>
    </xf>
    <xf numFmtId="37" fontId="4" fillId="33" borderId="13" xfId="61" applyFill="1" applyBorder="1" applyAlignment="1">
      <alignment horizontal="left"/>
      <protection/>
    </xf>
    <xf numFmtId="37" fontId="4" fillId="33" borderId="22" xfId="61" applyFill="1" applyBorder="1" applyAlignment="1">
      <alignment horizontal="right"/>
      <protection/>
    </xf>
    <xf numFmtId="2" fontId="4" fillId="0" borderId="0" xfId="62" applyNumberFormat="1" applyFill="1" applyBorder="1" applyProtection="1">
      <alignment/>
      <protection/>
    </xf>
    <xf numFmtId="9" fontId="4" fillId="0" borderId="23" xfId="61" applyNumberFormat="1" applyFont="1" applyFill="1" applyBorder="1" applyAlignment="1" applyProtection="1">
      <alignment horizontal="right"/>
      <protection/>
    </xf>
    <xf numFmtId="0" fontId="4" fillId="33" borderId="19" xfId="62" applyFill="1" applyBorder="1">
      <alignment/>
      <protection/>
    </xf>
    <xf numFmtId="0" fontId="4" fillId="33" borderId="13" xfId="62" applyFill="1" applyBorder="1" applyAlignment="1">
      <alignment horizontal="left"/>
      <protection/>
    </xf>
    <xf numFmtId="0" fontId="4" fillId="33" borderId="22" xfId="62" applyFill="1" applyBorder="1" applyAlignment="1">
      <alignment horizontal="right"/>
      <protection/>
    </xf>
    <xf numFmtId="0" fontId="4" fillId="0" borderId="24" xfId="62" applyFill="1" applyBorder="1">
      <alignment/>
      <protection/>
    </xf>
    <xf numFmtId="0" fontId="4" fillId="0" borderId="25" xfId="62" applyFill="1" applyBorder="1" applyAlignment="1">
      <alignment horizontal="center"/>
      <protection/>
    </xf>
    <xf numFmtId="0" fontId="4" fillId="0" borderId="23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6" xfId="61" applyFont="1" applyBorder="1" applyAlignment="1" quotePrefix="1">
      <alignment horizontal="center"/>
      <protection/>
    </xf>
    <xf numFmtId="179" fontId="4" fillId="0" borderId="27" xfId="61" applyNumberFormat="1" applyFont="1" applyBorder="1" applyProtection="1">
      <alignment/>
      <protection/>
    </xf>
    <xf numFmtId="0" fontId="4" fillId="0" borderId="28" xfId="62" applyBorder="1" applyAlignment="1">
      <alignment horizontal="right"/>
      <protection/>
    </xf>
    <xf numFmtId="178" fontId="4" fillId="0" borderId="28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8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20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20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9" fontId="4" fillId="0" borderId="29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Border="1" applyProtection="1">
      <alignment/>
      <protection/>
    </xf>
    <xf numFmtId="37" fontId="4" fillId="0" borderId="28" xfId="61" applyNumberFormat="1" applyFont="1" applyBorder="1" applyProtection="1">
      <alignment/>
      <protection/>
    </xf>
    <xf numFmtId="37" fontId="4" fillId="0" borderId="24" xfId="61" applyNumberFormat="1" applyFont="1" applyFill="1" applyBorder="1" applyProtection="1">
      <alignment/>
      <protection/>
    </xf>
    <xf numFmtId="37" fontId="4" fillId="0" borderId="25" xfId="61" applyNumberFormat="1" applyFont="1" applyFill="1" applyBorder="1" applyAlignment="1" applyProtection="1">
      <alignment horizontal="center"/>
      <protection/>
    </xf>
    <xf numFmtId="37" fontId="4" fillId="0" borderId="30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30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31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20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7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4" xfId="62" applyFont="1" applyFill="1" applyBorder="1">
      <alignment/>
      <protection/>
    </xf>
    <xf numFmtId="2" fontId="4" fillId="0" borderId="25" xfId="62" applyNumberFormat="1" applyFont="1" applyFill="1" applyBorder="1" applyProtection="1">
      <alignment/>
      <protection/>
    </xf>
    <xf numFmtId="179" fontId="4" fillId="0" borderId="30" xfId="62" applyNumberFormat="1" applyFont="1" applyBorder="1" applyProtection="1">
      <alignment/>
      <protection/>
    </xf>
    <xf numFmtId="179" fontId="4" fillId="0" borderId="30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31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9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9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29" xfId="61" applyNumberFormat="1" applyFont="1" applyBorder="1" applyProtection="1">
      <alignment/>
      <protection/>
    </xf>
    <xf numFmtId="37" fontId="4" fillId="0" borderId="32" xfId="61" applyBorder="1">
      <alignment/>
      <protection/>
    </xf>
    <xf numFmtId="179" fontId="4" fillId="0" borderId="31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20" xfId="62" applyNumberFormat="1" applyFont="1" applyBorder="1" applyProtection="1">
      <alignment/>
      <protection/>
    </xf>
    <xf numFmtId="2" fontId="12" fillId="0" borderId="30" xfId="62" applyNumberFormat="1" applyFont="1" applyBorder="1" applyProtection="1">
      <alignment/>
      <protection/>
    </xf>
    <xf numFmtId="0" fontId="4" fillId="0" borderId="21" xfId="62" applyFont="1" applyBorder="1" applyAlignment="1">
      <alignment horizontal="center"/>
      <protection/>
    </xf>
    <xf numFmtId="0" fontId="4" fillId="0" borderId="21" xfId="62" applyFont="1" applyBorder="1" applyAlignment="1">
      <alignment horizontal="right"/>
      <protection/>
    </xf>
    <xf numFmtId="0" fontId="4" fillId="33" borderId="19" xfId="62" applyFont="1" applyFill="1" applyBorder="1">
      <alignment/>
      <protection/>
    </xf>
    <xf numFmtId="0" fontId="4" fillId="33" borderId="13" xfId="62" applyFont="1" applyFill="1" applyBorder="1" applyAlignment="1">
      <alignment horizontal="left"/>
      <protection/>
    </xf>
    <xf numFmtId="0" fontId="4" fillId="33" borderId="22" xfId="62" applyFont="1" applyFill="1" applyBorder="1" applyAlignment="1">
      <alignment horizontal="right"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4" xfId="61" applyFont="1" applyFill="1" applyBorder="1">
      <alignment/>
      <protection/>
    </xf>
    <xf numFmtId="37" fontId="4" fillId="0" borderId="25" xfId="61" applyFont="1" applyFill="1" applyBorder="1" applyAlignment="1">
      <alignment horizontal="center"/>
      <protection/>
    </xf>
    <xf numFmtId="37" fontId="4" fillId="0" borderId="23" xfId="61" applyFont="1" applyFill="1" applyBorder="1" applyAlignment="1">
      <alignment horizontal="right"/>
      <protection/>
    </xf>
    <xf numFmtId="37" fontId="4" fillId="0" borderId="33" xfId="61" applyFont="1" applyBorder="1">
      <alignment/>
      <protection/>
    </xf>
    <xf numFmtId="37" fontId="4" fillId="0" borderId="21" xfId="61" applyFont="1" applyBorder="1" applyAlignment="1">
      <alignment horizontal="center"/>
      <protection/>
    </xf>
    <xf numFmtId="37" fontId="4" fillId="33" borderId="19" xfId="61" applyFont="1" applyFill="1" applyBorder="1">
      <alignment/>
      <protection/>
    </xf>
    <xf numFmtId="37" fontId="4" fillId="33" borderId="13" xfId="61" applyFont="1" applyFill="1" applyBorder="1" applyAlignment="1">
      <alignment horizontal="left"/>
      <protection/>
    </xf>
    <xf numFmtId="37" fontId="4" fillId="33" borderId="22" xfId="61" applyFont="1" applyFill="1" applyBorder="1" applyAlignment="1">
      <alignment horizontal="right"/>
      <protection/>
    </xf>
    <xf numFmtId="37" fontId="4" fillId="0" borderId="10" xfId="61" applyFont="1" applyBorder="1">
      <alignment/>
      <protection/>
    </xf>
    <xf numFmtId="37" fontId="4" fillId="0" borderId="20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8" fontId="4" fillId="0" borderId="29" xfId="61" applyNumberFormat="1" applyFont="1" applyFill="1" applyBorder="1" applyAlignment="1" applyProtection="1">
      <alignment horizontal="center"/>
      <protection/>
    </xf>
    <xf numFmtId="178" fontId="4" fillId="0" borderId="34" xfId="61" applyNumberFormat="1" applyFont="1" applyFill="1" applyBorder="1" applyAlignment="1" applyProtection="1">
      <alignment horizontal="center"/>
      <protection/>
    </xf>
    <xf numFmtId="178" fontId="4" fillId="0" borderId="35" xfId="61" applyNumberFormat="1" applyFont="1" applyFill="1" applyBorder="1" applyAlignment="1" applyProtection="1">
      <alignment horizontal="center"/>
      <protection/>
    </xf>
    <xf numFmtId="178" fontId="4" fillId="0" borderId="23" xfId="61" applyNumberFormat="1" applyFont="1" applyFill="1" applyBorder="1" applyAlignment="1" applyProtection="1">
      <alignment horizontal="center"/>
      <protection/>
    </xf>
    <xf numFmtId="178" fontId="4" fillId="0" borderId="23" xfId="62" applyNumberFormat="1" applyFont="1" applyFill="1" applyBorder="1" applyAlignment="1" applyProtection="1">
      <alignment horizontal="center"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21" xfId="61" applyBorder="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1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178" fontId="4" fillId="0" borderId="22" xfId="61" applyNumberFormat="1" applyFont="1" applyFill="1" applyBorder="1" applyAlignment="1" applyProtection="1">
      <alignment horizontal="center"/>
      <protection/>
    </xf>
    <xf numFmtId="37" fontId="4" fillId="0" borderId="21" xfId="61" applyBorder="1" applyAlignment="1">
      <alignment horizontal="left"/>
      <protection/>
    </xf>
    <xf numFmtId="182" fontId="4" fillId="0" borderId="28" xfId="61" applyNumberFormat="1" applyFont="1" applyBorder="1" applyAlignment="1" applyProtection="1">
      <alignment horizontal="right"/>
      <protection/>
    </xf>
    <xf numFmtId="182" fontId="4" fillId="0" borderId="28" xfId="61" applyNumberFormat="1" applyFont="1" applyBorder="1" applyProtection="1">
      <alignment/>
      <protection/>
    </xf>
    <xf numFmtId="182" fontId="4" fillId="0" borderId="36" xfId="61" applyNumberFormat="1" applyFont="1" applyBorder="1" applyAlignment="1" applyProtection="1">
      <alignment horizontal="right"/>
      <protection/>
    </xf>
    <xf numFmtId="188" fontId="4" fillId="0" borderId="28" xfId="49" applyNumberFormat="1" applyFont="1" applyBorder="1" applyAlignment="1" applyProtection="1">
      <alignment horizontal="right"/>
      <protection/>
    </xf>
    <xf numFmtId="188" fontId="4" fillId="0" borderId="28" xfId="61" applyNumberFormat="1" applyFont="1" applyBorder="1" applyAlignment="1" applyProtection="1">
      <alignment horizontal="right"/>
      <protection/>
    </xf>
    <xf numFmtId="188" fontId="4" fillId="0" borderId="36" xfId="62" applyNumberFormat="1" applyFont="1" applyBorder="1" applyAlignment="1" applyProtection="1">
      <alignment horizontal="right"/>
      <protection/>
    </xf>
    <xf numFmtId="188" fontId="4" fillId="0" borderId="28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7" xfId="42" applyNumberFormat="1" applyFont="1" applyFill="1" applyBorder="1" applyAlignment="1" applyProtection="1">
      <alignment/>
      <protection/>
    </xf>
    <xf numFmtId="179" fontId="4" fillId="0" borderId="38" xfId="42" applyNumberFormat="1" applyFont="1" applyFill="1" applyBorder="1" applyAlignment="1" applyProtection="1">
      <alignment/>
      <protection/>
    </xf>
    <xf numFmtId="179" fontId="4" fillId="33" borderId="38" xfId="42" applyNumberFormat="1" applyFont="1" applyFill="1" applyBorder="1" applyAlignment="1" applyProtection="1">
      <alignment/>
      <protection/>
    </xf>
    <xf numFmtId="179" fontId="4" fillId="0" borderId="30" xfId="42" applyNumberFormat="1" applyFont="1" applyBorder="1" applyAlignment="1" applyProtection="1">
      <alignment/>
      <protection/>
    </xf>
    <xf numFmtId="179" fontId="4" fillId="0" borderId="3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33" borderId="20" xfId="42" applyNumberFormat="1" applyFont="1" applyFill="1" applyBorder="1" applyAlignment="1" applyProtection="1">
      <alignment/>
      <protection/>
    </xf>
    <xf numFmtId="192" fontId="4" fillId="0" borderId="11" xfId="49" applyNumberFormat="1" applyFont="1" applyFill="1" applyBorder="1" applyAlignment="1" applyProtection="1">
      <alignment horizontal="right"/>
      <protection/>
    </xf>
    <xf numFmtId="192" fontId="4" fillId="0" borderId="11" xfId="49" applyNumberFormat="1" applyFont="1" applyFill="1" applyBorder="1" applyAlignment="1" applyProtection="1">
      <alignment/>
      <protection/>
    </xf>
    <xf numFmtId="192" fontId="4" fillId="0" borderId="19" xfId="49" applyNumberFormat="1" applyFont="1" applyBorder="1" applyAlignment="1" applyProtection="1">
      <alignment horizontal="right"/>
      <protection/>
    </xf>
    <xf numFmtId="192" fontId="4" fillId="0" borderId="11" xfId="49" applyNumberFormat="1" applyFont="1" applyBorder="1" applyAlignment="1" applyProtection="1">
      <alignment horizontal="right"/>
      <protection/>
    </xf>
    <xf numFmtId="188" fontId="4" fillId="0" borderId="11" xfId="62" applyNumberFormat="1" applyFont="1" applyFill="1" applyBorder="1" applyProtection="1">
      <alignment/>
      <protection/>
    </xf>
    <xf numFmtId="188" fontId="4" fillId="33" borderId="11" xfId="62" applyNumberFormat="1" applyFont="1" applyFill="1" applyBorder="1" applyProtection="1">
      <alignment/>
      <protection/>
    </xf>
    <xf numFmtId="188" fontId="4" fillId="0" borderId="19" xfId="62" applyNumberFormat="1" applyFont="1" applyBorder="1" applyAlignment="1" applyProtection="1">
      <alignment horizontal="right"/>
      <protection/>
    </xf>
    <xf numFmtId="188" fontId="4" fillId="0" borderId="19" xfId="62" applyNumberFormat="1" applyFont="1" applyFill="1" applyBorder="1" applyAlignment="1" applyProtection="1">
      <alignment horizontal="right"/>
      <protection/>
    </xf>
    <xf numFmtId="188" fontId="4" fillId="0" borderId="11" xfId="62" applyNumberFormat="1" applyFont="1" applyBorder="1" applyAlignment="1" applyProtection="1">
      <alignment horizontal="right"/>
      <protection/>
    </xf>
    <xf numFmtId="188" fontId="4" fillId="0" borderId="11" xfId="62" applyNumberFormat="1" applyFont="1" applyFill="1" applyBorder="1" applyAlignment="1" applyProtection="1">
      <alignment horizontal="right"/>
      <protection/>
    </xf>
    <xf numFmtId="0" fontId="4" fillId="0" borderId="0" xfId="62" applyFill="1" applyBorder="1">
      <alignment/>
      <protection/>
    </xf>
    <xf numFmtId="0" fontId="8" fillId="0" borderId="24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4" xfId="61" applyFont="1" applyFill="1" applyBorder="1">
      <alignment/>
      <protection/>
    </xf>
    <xf numFmtId="194" fontId="4" fillId="0" borderId="11" xfId="49" applyNumberFormat="1" applyFont="1" applyFill="1" applyBorder="1" applyAlignment="1" applyProtection="1">
      <alignment horizontal="right"/>
      <protection/>
    </xf>
    <xf numFmtId="188" fontId="4" fillId="0" borderId="28" xfId="61" applyNumberFormat="1" applyFont="1" applyBorder="1" applyProtection="1">
      <alignment/>
      <protection/>
    </xf>
    <xf numFmtId="0" fontId="4" fillId="0" borderId="0" xfId="62" applyFont="1" applyAlignment="1">
      <alignment horizontal="right"/>
      <protection/>
    </xf>
    <xf numFmtId="37" fontId="4" fillId="34" borderId="36" xfId="61" applyFont="1" applyFill="1" applyBorder="1" applyAlignment="1" quotePrefix="1">
      <alignment horizontal="center"/>
      <protection/>
    </xf>
    <xf numFmtId="37" fontId="4" fillId="34" borderId="20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92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7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92" fontId="4" fillId="34" borderId="11" xfId="49" applyNumberFormat="1" applyFont="1" applyFill="1" applyBorder="1" applyAlignment="1" applyProtection="1">
      <alignment/>
      <protection/>
    </xf>
    <xf numFmtId="194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8" xfId="42" applyNumberFormat="1" applyFont="1" applyFill="1" applyBorder="1" applyAlignment="1" applyProtection="1">
      <alignment/>
      <protection/>
    </xf>
    <xf numFmtId="192" fontId="4" fillId="34" borderId="39" xfId="49" applyNumberFormat="1" applyFont="1" applyFill="1" applyBorder="1" applyAlignment="1" applyProtection="1">
      <alignment/>
      <protection/>
    </xf>
    <xf numFmtId="192" fontId="4" fillId="34" borderId="40" xfId="49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88" fontId="4" fillId="34" borderId="11" xfId="62" applyNumberFormat="1" applyFont="1" applyFill="1" applyBorder="1" applyProtection="1">
      <alignment/>
      <protection/>
    </xf>
    <xf numFmtId="179" fontId="4" fillId="34" borderId="20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88" fontId="4" fillId="34" borderId="19" xfId="62" applyNumberFormat="1" applyFont="1" applyFill="1" applyBorder="1" applyProtection="1">
      <alignment/>
      <protection/>
    </xf>
    <xf numFmtId="179" fontId="4" fillId="33" borderId="40" xfId="42" applyNumberFormat="1" applyFont="1" applyFill="1" applyBorder="1" applyAlignment="1" applyProtection="1">
      <alignment/>
      <protection/>
    </xf>
    <xf numFmtId="192" fontId="4" fillId="33" borderId="11" xfId="49" applyNumberFormat="1" applyFont="1" applyFill="1" applyBorder="1" applyAlignment="1" applyProtection="1">
      <alignment horizontal="right"/>
      <protection/>
    </xf>
    <xf numFmtId="193" fontId="4" fillId="33" borderId="24" xfId="61" applyNumberFormat="1" applyFont="1" applyFill="1" applyBorder="1" applyProtection="1">
      <alignment/>
      <protection/>
    </xf>
    <xf numFmtId="179" fontId="4" fillId="33" borderId="37" xfId="42" applyNumberFormat="1" applyFont="1" applyFill="1" applyBorder="1" applyAlignment="1" applyProtection="1">
      <alignment/>
      <protection/>
    </xf>
    <xf numFmtId="192" fontId="4" fillId="33" borderId="11" xfId="49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4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79" fontId="4" fillId="0" borderId="29" xfId="62" applyNumberFormat="1" applyFont="1" applyBorder="1" applyAlignment="1" applyProtection="1">
      <alignment horizontal="center"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34" xfId="62" applyBorder="1" applyAlignment="1">
      <alignment horizontal="center"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30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37" fontId="52" fillId="35" borderId="20" xfId="61" applyFont="1" applyFill="1" applyBorder="1" applyAlignment="1">
      <alignment horizontal="center"/>
      <protection/>
    </xf>
    <xf numFmtId="189" fontId="52" fillId="35" borderId="11" xfId="61" applyNumberFormat="1" applyFont="1" applyFill="1" applyBorder="1">
      <alignment/>
      <protection/>
    </xf>
    <xf numFmtId="192" fontId="52" fillId="35" borderId="40" xfId="49" applyNumberFormat="1" applyFont="1" applyFill="1" applyBorder="1" applyAlignment="1" applyProtection="1">
      <alignment horizontal="right"/>
      <protection/>
    </xf>
    <xf numFmtId="179" fontId="52" fillId="35" borderId="40" xfId="42" applyNumberFormat="1" applyFont="1" applyFill="1" applyBorder="1" applyAlignment="1" applyProtection="1">
      <alignment/>
      <protection/>
    </xf>
    <xf numFmtId="193" fontId="52" fillId="35" borderId="41" xfId="61" applyNumberFormat="1" applyFont="1" applyFill="1" applyBorder="1" applyProtection="1">
      <alignment/>
      <protection/>
    </xf>
    <xf numFmtId="192" fontId="52" fillId="35" borderId="40" xfId="49" applyNumberFormat="1" applyFont="1" applyFill="1" applyBorder="1" applyAlignment="1" applyProtection="1">
      <alignment/>
      <protection/>
    </xf>
    <xf numFmtId="179" fontId="52" fillId="35" borderId="37" xfId="42" applyNumberFormat="1" applyFont="1" applyFill="1" applyBorder="1" applyAlignment="1" applyProtection="1">
      <alignment/>
      <protection/>
    </xf>
    <xf numFmtId="193" fontId="52" fillId="35" borderId="40" xfId="61" applyNumberFormat="1" applyFont="1" applyFill="1" applyBorder="1" applyProtection="1">
      <alignment/>
      <protection/>
    </xf>
    <xf numFmtId="194" fontId="52" fillId="35" borderId="40" xfId="49" applyNumberFormat="1" applyFont="1" applyFill="1" applyBorder="1" applyAlignment="1" applyProtection="1">
      <alignment horizontal="right"/>
      <protection/>
    </xf>
    <xf numFmtId="179" fontId="52" fillId="35" borderId="38" xfId="42" applyNumberFormat="1" applyFont="1" applyFill="1" applyBorder="1" applyAlignment="1" applyProtection="1">
      <alignment/>
      <protection/>
    </xf>
    <xf numFmtId="189" fontId="52" fillId="35" borderId="11" xfId="62" applyNumberFormat="1" applyFont="1" applyFill="1" applyBorder="1">
      <alignment/>
      <protection/>
    </xf>
    <xf numFmtId="188" fontId="52" fillId="35" borderId="11" xfId="62" applyNumberFormat="1" applyFont="1" applyFill="1" applyBorder="1" applyProtection="1">
      <alignment/>
      <protection/>
    </xf>
    <xf numFmtId="179" fontId="52" fillId="35" borderId="20" xfId="42" applyNumberFormat="1" applyFont="1" applyFill="1" applyBorder="1" applyAlignment="1" applyProtection="1">
      <alignment/>
      <protection/>
    </xf>
    <xf numFmtId="186" fontId="52" fillId="35" borderId="11" xfId="62" applyNumberFormat="1" applyFont="1" applyFill="1" applyBorder="1">
      <alignment/>
      <protection/>
    </xf>
    <xf numFmtId="189" fontId="53" fillId="0" borderId="0" xfId="62" applyNumberFormat="1" applyFont="1" applyFill="1" applyBorder="1" applyProtection="1">
      <alignment/>
      <protection/>
    </xf>
    <xf numFmtId="192" fontId="52" fillId="35" borderId="39" xfId="49" applyNumberFormat="1" applyFont="1" applyFill="1" applyBorder="1" applyAlignment="1" applyProtection="1">
      <alignment/>
      <protection/>
    </xf>
    <xf numFmtId="188" fontId="52" fillId="35" borderId="19" xfId="62" applyNumberFormat="1" applyFont="1" applyFill="1" applyBorder="1" applyProtection="1">
      <alignment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7" fontId="4" fillId="0" borderId="0" xfId="61" applyFont="1" applyAlignment="1">
      <alignment horizontal="left" wrapText="1"/>
      <protection/>
    </xf>
    <xf numFmtId="37" fontId="54" fillId="35" borderId="11" xfId="61" applyFont="1" applyFill="1" applyBorder="1" applyAlignment="1" quotePrefix="1">
      <alignment horizontal="center"/>
      <protection/>
    </xf>
    <xf numFmtId="37" fontId="54" fillId="35" borderId="0" xfId="61" applyFont="1" applyFill="1" applyBorder="1" applyAlignment="1" quotePrefix="1">
      <alignment horizontal="center"/>
      <protection/>
    </xf>
    <xf numFmtId="37" fontId="52" fillId="35" borderId="11" xfId="61" applyFont="1" applyFill="1" applyBorder="1" applyAlignment="1" quotePrefix="1">
      <alignment horizontal="center"/>
      <protection/>
    </xf>
    <xf numFmtId="37" fontId="52" fillId="35" borderId="0" xfId="61" applyFont="1" applyFill="1" applyBorder="1" applyAlignment="1" quotePrefix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1019175"/>
          <a:ext cx="1847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3</xdr:col>
      <xdr:colOff>9525</xdr:colOff>
      <xdr:row>34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238125" y="8191500"/>
          <a:ext cx="1847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09550" y="9144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228600</xdr:rowOff>
    </xdr:from>
    <xdr:to>
      <xdr:col>3</xdr:col>
      <xdr:colOff>0</xdr:colOff>
      <xdr:row>40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209550" y="86868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8"/>
  <sheetViews>
    <sheetView tabSelected="1" defaultGridColor="0" zoomScale="76" zoomScaleNormal="76" zoomScalePageLayoutView="0" colorId="22" workbookViewId="0" topLeftCell="A1">
      <selection activeCell="B1" sqref="B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68" customWidth="1"/>
    <col min="10" max="10" width="1.75390625" style="1" customWidth="1"/>
    <col min="11" max="11" width="3.875" style="2" customWidth="1"/>
    <col min="12" max="12" width="7.75390625" style="17" customWidth="1"/>
    <col min="13" max="13" width="16.75390625" style="17" customWidth="1"/>
    <col min="14" max="14" width="13.375" style="9" hidden="1" customWidth="1"/>
    <col min="15" max="15" width="20.00390625" style="1" hidden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67"/>
      <c r="L1" s="16"/>
      <c r="M1" s="131" t="s">
        <v>52</v>
      </c>
    </row>
    <row r="2" ht="19.5" customHeight="1">
      <c r="E2" s="7" t="s">
        <v>53</v>
      </c>
    </row>
    <row r="3" ht="19.5" customHeight="1"/>
    <row r="4" spans="2:14" ht="19.5" customHeight="1" thickBot="1">
      <c r="B4" s="12" t="s">
        <v>1</v>
      </c>
      <c r="E4" s="33"/>
      <c r="F4" s="253"/>
      <c r="G4" s="33"/>
      <c r="H4" s="254"/>
      <c r="I4" s="255"/>
      <c r="J4" s="33"/>
      <c r="K4" s="256"/>
      <c r="L4" s="254" t="s">
        <v>46</v>
      </c>
      <c r="M4" s="257"/>
      <c r="N4" s="9" t="s">
        <v>49</v>
      </c>
    </row>
    <row r="5" spans="2:15" ht="19.5" customHeight="1" thickBot="1">
      <c r="B5" s="28"/>
      <c r="C5" s="29" t="s">
        <v>2</v>
      </c>
      <c r="D5" s="36" t="s">
        <v>41</v>
      </c>
      <c r="E5" s="36" t="s">
        <v>42</v>
      </c>
      <c r="F5" s="295" t="s">
        <v>51</v>
      </c>
      <c r="G5" s="296"/>
      <c r="H5" s="296"/>
      <c r="I5" s="296"/>
      <c r="J5" s="296"/>
      <c r="K5" s="296"/>
      <c r="L5" s="296"/>
      <c r="M5" s="252" t="s">
        <v>45</v>
      </c>
      <c r="N5" s="230" t="s">
        <v>43</v>
      </c>
      <c r="O5" s="123"/>
    </row>
    <row r="6" spans="2:15" ht="19.5" customHeight="1">
      <c r="B6" s="34" t="s">
        <v>3</v>
      </c>
      <c r="C6" s="24"/>
      <c r="D6" s="37"/>
      <c r="E6" s="37" t="s">
        <v>4</v>
      </c>
      <c r="F6" s="275" t="s">
        <v>5</v>
      </c>
      <c r="G6" s="35" t="s">
        <v>6</v>
      </c>
      <c r="H6" s="38"/>
      <c r="I6" s="169"/>
      <c r="J6" s="52"/>
      <c r="K6" s="53" t="s">
        <v>7</v>
      </c>
      <c r="L6" s="54"/>
      <c r="M6" s="65" t="s">
        <v>47</v>
      </c>
      <c r="N6" s="231" t="s">
        <v>5</v>
      </c>
      <c r="O6" s="9" t="s">
        <v>35</v>
      </c>
    </row>
    <row r="7" spans="2:14" ht="19.5" customHeight="1">
      <c r="B7" s="30" t="s">
        <v>8</v>
      </c>
      <c r="C7" s="23"/>
      <c r="D7" s="157"/>
      <c r="E7" s="157"/>
      <c r="F7" s="276"/>
      <c r="G7" s="25"/>
      <c r="H7" s="141"/>
      <c r="I7" s="170"/>
      <c r="J7" s="143"/>
      <c r="K7" s="144">
        <f>IF(F7="NA","",IF(N7=0,"",IF((F7-N7)&lt;0,"▲","")))</f>
      </c>
      <c r="L7" s="145"/>
      <c r="M7" s="146"/>
      <c r="N7" s="232"/>
    </row>
    <row r="8" spans="2:16" ht="19.5" customHeight="1">
      <c r="B8" s="31"/>
      <c r="C8" s="142" t="s">
        <v>9</v>
      </c>
      <c r="D8" s="213">
        <v>2241.5</v>
      </c>
      <c r="E8" s="247">
        <v>2200.26</v>
      </c>
      <c r="F8" s="277">
        <v>2297.82</v>
      </c>
      <c r="G8" s="71"/>
      <c r="H8" s="72">
        <f>IF((F8/E8)-1&lt;0,"▲","")</f>
      </c>
      <c r="I8" s="166">
        <f>ABS((+F8/E8)-1)</f>
        <v>0.04434021433830537</v>
      </c>
      <c r="J8" s="74"/>
      <c r="K8" s="75" t="str">
        <f>IF(F8="NA","",IF(N8=0,"",IF((F8-N8)&lt;0,"▲","")))</f>
        <v>▲</v>
      </c>
      <c r="L8" s="161">
        <f>IF(F8="NA","-",IF(N8=0,"-",ABS(F8-N8)))</f>
        <v>0.6900000000000546</v>
      </c>
      <c r="M8" s="184">
        <v>2005</v>
      </c>
      <c r="N8" s="233">
        <v>2298.51</v>
      </c>
      <c r="O8" s="188"/>
      <c r="P8" s="190"/>
    </row>
    <row r="9" spans="2:17" ht="19.5" customHeight="1">
      <c r="B9" s="31"/>
      <c r="C9" s="142" t="s">
        <v>10</v>
      </c>
      <c r="D9" s="213">
        <v>2202.52</v>
      </c>
      <c r="E9" s="247">
        <v>2228.07</v>
      </c>
      <c r="F9" s="277">
        <v>2290.23</v>
      </c>
      <c r="G9" s="71"/>
      <c r="H9" s="72">
        <f>IF((F9/E9)-1&lt;0,"▲","")</f>
      </c>
      <c r="I9" s="166">
        <f>ABS((+F9/E9)-1)</f>
        <v>0.027898584873904175</v>
      </c>
      <c r="J9" s="74"/>
      <c r="K9" s="75">
        <f>IF(F9="NA","",IF(N9=0,"",IF((F9-N9)&lt;0,"▲","")))</f>
      </c>
      <c r="L9" s="161">
        <f>IF(F9="NA","-",IF(N9=0,"-",ABS(F9-N9)))</f>
        <v>0.650000000000091</v>
      </c>
      <c r="M9" s="184">
        <v>2051.2</v>
      </c>
      <c r="N9" s="233">
        <v>2289.58</v>
      </c>
      <c r="O9" s="188"/>
      <c r="P9" s="190"/>
      <c r="Q9" s="14"/>
    </row>
    <row r="10" spans="2:16" ht="19.5" customHeight="1">
      <c r="B10" s="31"/>
      <c r="C10" s="142" t="s">
        <v>11</v>
      </c>
      <c r="D10" s="213">
        <v>491.93</v>
      </c>
      <c r="E10" s="247">
        <v>464.12</v>
      </c>
      <c r="F10" s="277">
        <v>471.71</v>
      </c>
      <c r="G10" s="71"/>
      <c r="H10" s="72">
        <f>IF((F10/E10)-1&lt;0,"▲","")</f>
      </c>
      <c r="I10" s="166">
        <f>ABS((+F10/E10)-1)</f>
        <v>0.01635352925967415</v>
      </c>
      <c r="J10" s="74"/>
      <c r="K10" s="75" t="str">
        <f>IF(F10="NA","",IF(N10=0,"",IF((F10-N10)&lt;0,"▲","")))</f>
        <v>▲</v>
      </c>
      <c r="L10" s="161">
        <f>IF(F10="NA","-",IF(N10=0,"-",ABS(F10-N10)))</f>
        <v>0.21000000000003638</v>
      </c>
      <c r="M10" s="185">
        <v>349</v>
      </c>
      <c r="N10" s="233">
        <v>471.92</v>
      </c>
      <c r="O10" s="188"/>
      <c r="P10" s="190"/>
    </row>
    <row r="11" spans="2:16" ht="19.5" customHeight="1">
      <c r="B11" s="34"/>
      <c r="C11" s="151" t="s">
        <v>12</v>
      </c>
      <c r="D11" s="206">
        <f>ROUND(D10/D9,3)</f>
        <v>0.223</v>
      </c>
      <c r="E11" s="246">
        <f>ROUND(E10/E9,3)</f>
        <v>0.208</v>
      </c>
      <c r="F11" s="278">
        <f>ROUND(F10/F9,3)</f>
        <v>0.206</v>
      </c>
      <c r="G11" s="76"/>
      <c r="H11" s="77" t="str">
        <f>IF(F11-E11&lt;0,"▲","")</f>
        <v>▲</v>
      </c>
      <c r="I11" s="171">
        <f>ABS(+F11-E11)*100</f>
        <v>0.20000000000000018</v>
      </c>
      <c r="J11" s="78"/>
      <c r="K11" s="79">
        <f>IF(F11="NA","",IF(N11=0,"",IF((F11-N11)&lt;0,"▲","")))</f>
      </c>
      <c r="L11" s="162">
        <f>IF(F11="NA","-",IF(N11=0,"-",ABS(F11-N11)*100))</f>
        <v>0</v>
      </c>
      <c r="M11" s="66">
        <f>M10/M9</f>
        <v>0.1701443057722309</v>
      </c>
      <c r="N11" s="234">
        <f>ROUND(N10/N9,3)</f>
        <v>0.206</v>
      </c>
      <c r="O11" s="188"/>
      <c r="P11" s="190"/>
    </row>
    <row r="12" spans="2:15" ht="19.5" customHeight="1">
      <c r="B12" s="30" t="s">
        <v>13</v>
      </c>
      <c r="C12" s="142"/>
      <c r="D12" s="199"/>
      <c r="E12" s="248"/>
      <c r="F12" s="279"/>
      <c r="G12" s="71"/>
      <c r="H12" s="72"/>
      <c r="I12" s="172"/>
      <c r="J12" s="74"/>
      <c r="K12" s="80"/>
      <c r="L12" s="81"/>
      <c r="M12" s="122"/>
      <c r="N12" s="235"/>
      <c r="O12" s="188"/>
    </row>
    <row r="13" spans="2:15" ht="19.5" customHeight="1">
      <c r="B13" s="31"/>
      <c r="C13" s="142" t="s">
        <v>9</v>
      </c>
      <c r="D13" s="214">
        <v>685.43</v>
      </c>
      <c r="E13" s="250">
        <v>651.61</v>
      </c>
      <c r="F13" s="280">
        <v>692.88</v>
      </c>
      <c r="G13" s="71"/>
      <c r="H13" s="72">
        <f>IF((F13/E13)-1&lt;0,"▲","")</f>
      </c>
      <c r="I13" s="166">
        <f>ABS((+F13/E13)-1)</f>
        <v>0.0633354307024141</v>
      </c>
      <c r="J13" s="74"/>
      <c r="K13" s="75">
        <f>IF(F13="NA","",IF(N13=0,"",IF((F13-N13)&lt;0,"▲","")))</f>
      </c>
      <c r="L13" s="161">
        <f>IF(F13="NA","-",IF(N13=0,"-",ABS(F13-N13)))</f>
        <v>1.3799999999999955</v>
      </c>
      <c r="M13" s="182">
        <v>596.1</v>
      </c>
      <c r="N13" s="236">
        <v>691.5</v>
      </c>
      <c r="O13" s="188"/>
    </row>
    <row r="14" spans="2:17" ht="19.5" customHeight="1">
      <c r="B14" s="31"/>
      <c r="C14" s="142" t="s">
        <v>10</v>
      </c>
      <c r="D14" s="214">
        <v>650.14</v>
      </c>
      <c r="E14" s="250">
        <v>653.24</v>
      </c>
      <c r="F14" s="280">
        <v>680.48</v>
      </c>
      <c r="G14" s="71"/>
      <c r="H14" s="72">
        <f>IF((F14/E14)-1&lt;0,"▲","")</f>
      </c>
      <c r="I14" s="166">
        <f>ABS((+F14/E14)-1)</f>
        <v>0.04169983467025906</v>
      </c>
      <c r="J14" s="74"/>
      <c r="K14" s="75" t="str">
        <f>IF(F14="NA","",IF(N14=0,"",IF((F14-N14)&lt;0,"▲","")))</f>
        <v>▲</v>
      </c>
      <c r="L14" s="161">
        <f>IF(F14="NA","-",IF(N14=0,"-",ABS(F14-N14)))</f>
        <v>0.9499999999999318</v>
      </c>
      <c r="M14" s="182">
        <v>615.9</v>
      </c>
      <c r="N14" s="236">
        <v>681.43</v>
      </c>
      <c r="O14" s="188"/>
      <c r="P14" s="193"/>
      <c r="Q14" s="14"/>
    </row>
    <row r="15" spans="2:15" ht="19.5" customHeight="1">
      <c r="B15" s="31"/>
      <c r="C15" s="142" t="s">
        <v>11</v>
      </c>
      <c r="D15" s="214">
        <v>202.34</v>
      </c>
      <c r="E15" s="250">
        <v>200.7</v>
      </c>
      <c r="F15" s="280">
        <v>213.1</v>
      </c>
      <c r="G15" s="71"/>
      <c r="H15" s="72">
        <f>IF((F15/E15)-1&lt;0,"▲","")</f>
      </c>
      <c r="I15" s="166">
        <f>ABS((+F15/E15)-1)</f>
        <v>0.061783756851021554</v>
      </c>
      <c r="J15" s="74"/>
      <c r="K15" s="75">
        <f>IF(F15="NA","",IF(N15=0,"",IF((F15-N15)&lt;0,"▲","")))</f>
      </c>
      <c r="L15" s="161">
        <f>IF(F15="NA","-",IF(N15=0,"-",ABS(F15-N15)))</f>
        <v>3.079999999999984</v>
      </c>
      <c r="M15" s="182">
        <v>132.6</v>
      </c>
      <c r="N15" s="236">
        <v>210.02</v>
      </c>
      <c r="O15" s="188"/>
    </row>
    <row r="16" spans="2:16" ht="19.5" customHeight="1">
      <c r="B16" s="34"/>
      <c r="C16" s="151" t="s">
        <v>12</v>
      </c>
      <c r="D16" s="206">
        <f>ROUND(D15/D14,3)</f>
        <v>0.311</v>
      </c>
      <c r="E16" s="249">
        <f>ROUND(E15/E14,3)</f>
        <v>0.307</v>
      </c>
      <c r="F16" s="281">
        <f>ROUND(F15/F14,3)</f>
        <v>0.313</v>
      </c>
      <c r="G16" s="76"/>
      <c r="H16" s="77">
        <f>IF(F16-E16&lt;0,"▲","")</f>
      </c>
      <c r="I16" s="171">
        <f>ABS(+F16-E16)*100</f>
        <v>0.6000000000000005</v>
      </c>
      <c r="J16" s="74"/>
      <c r="K16" s="75">
        <f>IF(F16="NA","",IF(N16=0,"",IF((F16-N16)&lt;0,"▲","")))</f>
      </c>
      <c r="L16" s="162">
        <f>IF(F16="NA","-",IF(N16=0,"-",ABS(F16-N16)*100))</f>
        <v>0.5000000000000004</v>
      </c>
      <c r="M16" s="66">
        <f>M15/M14</f>
        <v>0.21529469069654164</v>
      </c>
      <c r="N16" s="234">
        <f>ROUND(N15/N14,3)</f>
        <v>0.308</v>
      </c>
      <c r="O16" s="188"/>
      <c r="P16" s="21"/>
    </row>
    <row r="17" spans="2:15" ht="19.5" customHeight="1">
      <c r="B17" s="30" t="s">
        <v>19</v>
      </c>
      <c r="C17" s="142"/>
      <c r="D17" s="199"/>
      <c r="E17" s="251"/>
      <c r="F17" s="282"/>
      <c r="G17" s="71"/>
      <c r="H17" s="72"/>
      <c r="I17" s="172"/>
      <c r="J17" s="84"/>
      <c r="K17" s="85"/>
      <c r="L17" s="56"/>
      <c r="M17" s="83"/>
      <c r="N17" s="235"/>
      <c r="O17" s="188"/>
    </row>
    <row r="18" spans="2:16" ht="19.5" customHeight="1">
      <c r="B18" s="31"/>
      <c r="C18" s="142" t="s">
        <v>9</v>
      </c>
      <c r="D18" s="214">
        <v>1115.55</v>
      </c>
      <c r="E18" s="250">
        <v>1097.56</v>
      </c>
      <c r="F18" s="280">
        <v>1142.19</v>
      </c>
      <c r="G18" s="71"/>
      <c r="H18" s="72">
        <f>IF((F18/E18)-1&lt;0,"▲","")</f>
      </c>
      <c r="I18" s="166">
        <f>ABS((+F18/E18)-1)</f>
        <v>0.04066292503371116</v>
      </c>
      <c r="J18" s="74"/>
      <c r="K18" s="75" t="str">
        <f>IF(F18="NA","",IF(N18=0,"",IF((F18-N18)&lt;0,"▲","")))</f>
        <v>▲</v>
      </c>
      <c r="L18" s="161">
        <f>IF(F18="NA","-",IF(N18=0,"-",ABS(F18-N18)))</f>
        <v>3.369999999999891</v>
      </c>
      <c r="M18" s="182">
        <v>988.9</v>
      </c>
      <c r="N18" s="236">
        <v>1145.56</v>
      </c>
      <c r="O18" s="188"/>
      <c r="P18" s="3"/>
    </row>
    <row r="19" spans="2:17" ht="19.5" customHeight="1">
      <c r="B19" s="31"/>
      <c r="C19" s="142" t="s">
        <v>10</v>
      </c>
      <c r="D19" s="214">
        <v>1114.49</v>
      </c>
      <c r="E19" s="250">
        <v>1126.8</v>
      </c>
      <c r="F19" s="280">
        <v>1149.89</v>
      </c>
      <c r="G19" s="71"/>
      <c r="H19" s="72">
        <f>IF((F19/E19)-1&lt;0,"▲","")</f>
      </c>
      <c r="I19" s="166">
        <f>ABS((+F19/E19)-1)</f>
        <v>0.02049165779197737</v>
      </c>
      <c r="J19" s="74"/>
      <c r="K19" s="75">
        <f>IF(F19="NA","",IF(N19=0,"",IF((F19-N19)&lt;0,"▲","")))</f>
      </c>
      <c r="L19" s="161">
        <f>IF(F19="NA","-",IF(N19=0,"-",ABS(F19-N19)))</f>
        <v>0.2800000000002001</v>
      </c>
      <c r="M19" s="228">
        <v>1013.8</v>
      </c>
      <c r="N19" s="236">
        <v>1149.61</v>
      </c>
      <c r="O19" s="188"/>
      <c r="P19" s="190"/>
      <c r="Q19" s="14"/>
    </row>
    <row r="20" spans="2:16" ht="19.5" customHeight="1">
      <c r="B20" s="31"/>
      <c r="C20" s="142" t="s">
        <v>11</v>
      </c>
      <c r="D20" s="214">
        <v>195.43</v>
      </c>
      <c r="E20" s="250">
        <v>166.19</v>
      </c>
      <c r="F20" s="280">
        <v>158.49</v>
      </c>
      <c r="G20" s="71"/>
      <c r="H20" s="72" t="str">
        <f>IF((F20/E20)-1&lt;0,"▲","")</f>
        <v>▲</v>
      </c>
      <c r="I20" s="166">
        <f>ABS((+F20/E20)-1)</f>
        <v>0.04633251098140678</v>
      </c>
      <c r="J20" s="74"/>
      <c r="K20" s="75" t="str">
        <f>IF(F20="NA","",IF(N20=0,"",IF((F20-N20)&lt;0,"▲","")))</f>
        <v>▲</v>
      </c>
      <c r="L20" s="161">
        <f>IF(F20="NA","-",IF(N20=0,"-",ABS(F20-N20)))</f>
        <v>3.3400000000000034</v>
      </c>
      <c r="M20" s="182">
        <v>141.3</v>
      </c>
      <c r="N20" s="236">
        <v>161.83</v>
      </c>
      <c r="O20" s="188"/>
      <c r="P20" s="3"/>
    </row>
    <row r="21" spans="2:16" ht="19.5" customHeight="1">
      <c r="B21" s="31"/>
      <c r="C21" s="151" t="s">
        <v>12</v>
      </c>
      <c r="D21" s="206">
        <f>ROUND(D20/D19,3)</f>
        <v>0.175</v>
      </c>
      <c r="E21" s="246">
        <f>ROUND(E20/E19,3)</f>
        <v>0.147</v>
      </c>
      <c r="F21" s="278">
        <f>ROUND(F20/F19,3)</f>
        <v>0.138</v>
      </c>
      <c r="G21" s="76"/>
      <c r="H21" s="77" t="str">
        <f>IF(F21-E21&lt;0,"▲","")</f>
        <v>▲</v>
      </c>
      <c r="I21" s="171">
        <f>ABS(+F21-E21)*100</f>
        <v>0.899999999999998</v>
      </c>
      <c r="J21" s="78"/>
      <c r="K21" s="79" t="str">
        <f>IF(F21="NA","",IF(N21=0,"",IF((F21-N21)&lt;0,"▲","")))</f>
        <v>▲</v>
      </c>
      <c r="L21" s="162">
        <f>IF(F21="NA","-",IF(N21=0,"-",ABS(F21-N21)*100))</f>
        <v>0.2999999999999975</v>
      </c>
      <c r="M21" s="66">
        <f>M20/M19</f>
        <v>0.13937660288025253</v>
      </c>
      <c r="N21" s="234">
        <f>ROUND(N20/N19,3)</f>
        <v>0.141</v>
      </c>
      <c r="O21" s="188"/>
      <c r="P21" s="3"/>
    </row>
    <row r="22" spans="2:15" ht="19.5" customHeight="1">
      <c r="B22" s="31"/>
      <c r="C22" s="226" t="s">
        <v>14</v>
      </c>
      <c r="D22" s="199"/>
      <c r="E22" s="248"/>
      <c r="F22" s="279"/>
      <c r="G22" s="71"/>
      <c r="H22" s="72"/>
      <c r="I22" s="172"/>
      <c r="J22" s="74"/>
      <c r="K22" s="80"/>
      <c r="L22" s="81"/>
      <c r="M22" s="83"/>
      <c r="N22" s="235"/>
      <c r="O22" s="188"/>
    </row>
    <row r="23" spans="2:16" ht="19.5" customHeight="1">
      <c r="B23" s="31"/>
      <c r="C23" s="140" t="s">
        <v>9</v>
      </c>
      <c r="D23" s="214">
        <v>819.23</v>
      </c>
      <c r="E23" s="250">
        <v>827.54</v>
      </c>
      <c r="F23" s="280">
        <v>864.11</v>
      </c>
      <c r="G23" s="71"/>
      <c r="H23" s="72">
        <f>IF((F23/E23)-1&lt;0,"▲","")</f>
      </c>
      <c r="I23" s="166">
        <f>ABS((+F23/E23)-1)</f>
        <v>0.04419121734296838</v>
      </c>
      <c r="J23" s="74"/>
      <c r="K23" s="75" t="str">
        <f>IF(F23="NA","",IF(N23=0,"",IF((F23-N23)&lt;0,"▲","")))</f>
        <v>▲</v>
      </c>
      <c r="L23" s="161">
        <f>IF(F23="NA","-",IF(N23=0,"-",ABS(F23-N23)))</f>
        <v>3.949999999999932</v>
      </c>
      <c r="M23" s="182">
        <v>714</v>
      </c>
      <c r="N23" s="236">
        <v>868.06</v>
      </c>
      <c r="O23" s="188"/>
      <c r="P23" s="194"/>
    </row>
    <row r="24" spans="2:17" ht="19.5" customHeight="1">
      <c r="B24" s="31"/>
      <c r="C24" s="140" t="s">
        <v>10</v>
      </c>
      <c r="D24" s="214">
        <v>822.6</v>
      </c>
      <c r="E24" s="250">
        <v>842.89</v>
      </c>
      <c r="F24" s="280">
        <v>867.59</v>
      </c>
      <c r="G24" s="71"/>
      <c r="H24" s="72">
        <f>IF((F24/E24)-1&lt;0,"▲","")</f>
      </c>
      <c r="I24" s="166">
        <f>ABS((+F24/E24)-1)</f>
        <v>0.0293039423886865</v>
      </c>
      <c r="J24" s="74"/>
      <c r="K24" s="75" t="str">
        <f>IF(F24="NA","",IF(N24=0,"",IF((F24-N24)&lt;0,"▲","")))</f>
        <v>▲</v>
      </c>
      <c r="L24" s="161">
        <f>IF(F24="NA","-",IF(N24=0,"-",ABS(F24-N24)))</f>
        <v>0.38999999999998636</v>
      </c>
      <c r="M24" s="182">
        <v>728.7</v>
      </c>
      <c r="N24" s="236">
        <v>867.98</v>
      </c>
      <c r="O24" s="188"/>
      <c r="P24" s="194"/>
      <c r="Q24" s="14"/>
    </row>
    <row r="25" spans="2:16" ht="19.5" customHeight="1">
      <c r="B25" s="31"/>
      <c r="C25" s="140" t="s">
        <v>11</v>
      </c>
      <c r="D25" s="214">
        <v>144.18</v>
      </c>
      <c r="E25" s="250">
        <v>128.83</v>
      </c>
      <c r="F25" s="280">
        <v>125.35</v>
      </c>
      <c r="G25" s="71"/>
      <c r="H25" s="72" t="str">
        <f>IF((F25/E25)-1&lt;0,"▲","")</f>
        <v>▲</v>
      </c>
      <c r="I25" s="166">
        <f>ABS((+F25/E25)-1)</f>
        <v>0.027012341845843446</v>
      </c>
      <c r="J25" s="74"/>
      <c r="K25" s="75" t="str">
        <f>IF(F25="NA","",IF(N25=0,"",IF((F25-N25)&lt;0,"▲","")))</f>
        <v>▲</v>
      </c>
      <c r="L25" s="161">
        <f>IF(F25="NA","-",IF(N25=0,"-",ABS(F25-N25)))</f>
        <v>2.789999999999992</v>
      </c>
      <c r="M25" s="182">
        <v>110.2</v>
      </c>
      <c r="N25" s="236">
        <v>128.14</v>
      </c>
      <c r="O25" s="188"/>
      <c r="P25" s="194"/>
    </row>
    <row r="26" spans="2:15" ht="19.5" customHeight="1">
      <c r="B26" s="34"/>
      <c r="C26" s="152" t="s">
        <v>12</v>
      </c>
      <c r="D26" s="206">
        <f>ROUND(D25/D24,3)</f>
        <v>0.175</v>
      </c>
      <c r="E26" s="249">
        <f>ROUND(E25/E24,3)</f>
        <v>0.153</v>
      </c>
      <c r="F26" s="281">
        <f>ROUND(F25/F24,3)</f>
        <v>0.144</v>
      </c>
      <c r="G26" s="76"/>
      <c r="H26" s="77" t="str">
        <f>IF(F26-E26&lt;0,"▲","")</f>
        <v>▲</v>
      </c>
      <c r="I26" s="171">
        <f>ABS(+F26-E26)*100</f>
        <v>0.9000000000000008</v>
      </c>
      <c r="J26" s="74"/>
      <c r="K26" s="75" t="str">
        <f>IF(F26="NA","",IF(N26=0,"",IF((F26-N26)&lt;0,"▲","")))</f>
        <v>▲</v>
      </c>
      <c r="L26" s="162">
        <f>IF(F26="NA","-",IF(N26=0,"-",ABS(F26-N26)*100))</f>
        <v>0.40000000000000036</v>
      </c>
      <c r="M26" s="66">
        <f>M25/M24</f>
        <v>0.151228214628791</v>
      </c>
      <c r="N26" s="234">
        <f>ROUND(N25/N24,3)</f>
        <v>0.148</v>
      </c>
      <c r="O26" s="188"/>
    </row>
    <row r="27" spans="2:16" ht="19.5" customHeight="1">
      <c r="B27" s="30" t="s">
        <v>15</v>
      </c>
      <c r="C27" s="142"/>
      <c r="D27" s="199"/>
      <c r="E27" s="251"/>
      <c r="F27" s="282"/>
      <c r="G27" s="71"/>
      <c r="H27" s="72"/>
      <c r="I27" s="172"/>
      <c r="J27" s="84"/>
      <c r="K27" s="85"/>
      <c r="L27" s="56"/>
      <c r="M27" s="83"/>
      <c r="N27" s="235"/>
      <c r="O27" s="188"/>
      <c r="P27" s="63"/>
    </row>
    <row r="28" spans="2:16" ht="19.5" customHeight="1">
      <c r="B28" s="31"/>
      <c r="C28" s="142" t="s">
        <v>9</v>
      </c>
      <c r="D28" s="227">
        <v>440.52</v>
      </c>
      <c r="E28" s="227">
        <v>451.1</v>
      </c>
      <c r="F28" s="283">
        <v>462.75</v>
      </c>
      <c r="G28" s="71"/>
      <c r="H28" s="72">
        <f>IF((F28/E28)-1&lt;0,"▲","")</f>
      </c>
      <c r="I28" s="166">
        <f>ABS((+F28/E28)-1)</f>
        <v>0.025825759255154068</v>
      </c>
      <c r="J28" s="74"/>
      <c r="K28" s="75">
        <f>IF(F28="NA","",IF(N28=0,"",IF((F28-N28)&lt;0,"▲","")))</f>
      </c>
      <c r="L28" s="161">
        <f>IF(F28="NA","-",IF(N28=0,"-",ABS(F28-N28)))</f>
        <v>1.3100000000000023</v>
      </c>
      <c r="M28" s="182">
        <v>420</v>
      </c>
      <c r="N28" s="237">
        <v>461.44</v>
      </c>
      <c r="O28" s="188"/>
      <c r="P28" s="195"/>
    </row>
    <row r="29" spans="2:17" ht="19.5" customHeight="1">
      <c r="B29" s="31"/>
      <c r="C29" s="142" t="s">
        <v>10</v>
      </c>
      <c r="D29" s="227">
        <v>437.89</v>
      </c>
      <c r="E29" s="227">
        <v>448.04</v>
      </c>
      <c r="F29" s="283">
        <v>459.86</v>
      </c>
      <c r="G29" s="71"/>
      <c r="H29" s="72">
        <f>IF((F29/E29)-1&lt;0,"▲","")</f>
      </c>
      <c r="I29" s="166">
        <f>ABS((+F29/E29)-1)</f>
        <v>0.026381573073832598</v>
      </c>
      <c r="J29" s="74"/>
      <c r="K29" s="75">
        <f>IF(F29="NA","",IF(N29=0,"",IF((F29-N29)&lt;0,"▲","")))</f>
      </c>
      <c r="L29" s="161">
        <f>IF(F29="NA","-",IF(N29=0,"-",ABS(F29-N29)))</f>
        <v>1.3199999999999932</v>
      </c>
      <c r="M29" s="182">
        <v>421.5</v>
      </c>
      <c r="N29" s="237">
        <v>458.54</v>
      </c>
      <c r="O29" s="188"/>
      <c r="P29" s="195"/>
      <c r="Q29" s="14"/>
    </row>
    <row r="30" spans="2:16" ht="19.5" customHeight="1">
      <c r="B30" s="31"/>
      <c r="C30" s="142" t="s">
        <v>11</v>
      </c>
      <c r="D30" s="227">
        <v>94.16</v>
      </c>
      <c r="E30" s="227">
        <v>97.23</v>
      </c>
      <c r="F30" s="283">
        <v>100.12</v>
      </c>
      <c r="G30" s="71"/>
      <c r="H30" s="72">
        <f>IF((F30/E30)-1&lt;0,"▲","")</f>
      </c>
      <c r="I30" s="166">
        <f>ABS((+F30/E30)-1)</f>
        <v>0.02972333641880076</v>
      </c>
      <c r="J30" s="74"/>
      <c r="K30" s="75">
        <f>IF(F30="NA","",IF(N30=0,"",IF((F30-N30)&lt;0,"▲","")))</f>
      </c>
      <c r="L30" s="161">
        <f>IF(F30="NA","-",IF(N30=0,"-",ABS(F30-N30)))</f>
        <v>0.05000000000001137</v>
      </c>
      <c r="M30" s="182">
        <v>75.1</v>
      </c>
      <c r="N30" s="237">
        <v>100.07</v>
      </c>
      <c r="O30" s="188"/>
      <c r="P30" s="196"/>
    </row>
    <row r="31" spans="2:16" ht="19.5" customHeight="1" thickBot="1">
      <c r="B31" s="32"/>
      <c r="C31" s="153" t="s">
        <v>12</v>
      </c>
      <c r="D31" s="207">
        <f>ROUND(D30/D29,3)</f>
        <v>0.215</v>
      </c>
      <c r="E31" s="208">
        <f>ROUND(E30/E29,3)</f>
        <v>0.217</v>
      </c>
      <c r="F31" s="284">
        <f>ROUND(F30/F29,3)</f>
        <v>0.218</v>
      </c>
      <c r="G31" s="86"/>
      <c r="H31" s="87">
        <f>IF(F31-E31&lt;0,"▲","")</f>
      </c>
      <c r="I31" s="173">
        <f>ABS(+F31-E31)*100</f>
        <v>0.10000000000000009</v>
      </c>
      <c r="J31" s="88"/>
      <c r="K31" s="89">
        <f>IF(F31="NA","",IF(N31=0,"",IF((F31-N31)&lt;0,"▲","")))</f>
      </c>
      <c r="L31" s="163">
        <f>IF(F31="NA","-",IF(N31=0,"-",ABS(F31-N31)*100))</f>
        <v>0</v>
      </c>
      <c r="M31" s="90">
        <f>M30/M29</f>
        <v>0.17817319098457887</v>
      </c>
      <c r="N31" s="238">
        <f>ROUND(N30/N29,3)</f>
        <v>0.218</v>
      </c>
      <c r="O31" s="188"/>
      <c r="P31" s="63"/>
    </row>
    <row r="32" spans="2:16" ht="19.5" customHeight="1">
      <c r="B32" s="23"/>
      <c r="C32" s="142"/>
      <c r="D32" s="200"/>
      <c r="E32" s="201"/>
      <c r="F32" s="202"/>
      <c r="G32" s="82"/>
      <c r="H32" s="72"/>
      <c r="I32" s="174"/>
      <c r="J32" s="91"/>
      <c r="K32" s="75"/>
      <c r="L32" s="129"/>
      <c r="M32" s="73"/>
      <c r="N32" s="202"/>
      <c r="O32" s="188"/>
      <c r="P32" s="63"/>
    </row>
    <row r="33" spans="2:16" ht="19.5" customHeight="1" thickBot="1">
      <c r="B33" s="12" t="s">
        <v>16</v>
      </c>
      <c r="C33" s="225"/>
      <c r="D33" s="200"/>
      <c r="E33" s="201"/>
      <c r="F33" s="203"/>
      <c r="G33" s="96"/>
      <c r="H33" s="87"/>
      <c r="I33" s="173"/>
      <c r="J33" s="258"/>
      <c r="K33" s="89" t="s">
        <v>30</v>
      </c>
      <c r="L33" s="259"/>
      <c r="M33" s="260"/>
      <c r="N33" s="203"/>
      <c r="O33" s="188"/>
      <c r="P33" s="63"/>
    </row>
    <row r="34" spans="2:18" ht="19.5" customHeight="1" thickBot="1">
      <c r="B34" s="28"/>
      <c r="C34" s="154" t="s">
        <v>2</v>
      </c>
      <c r="D34" s="36" t="s">
        <v>39</v>
      </c>
      <c r="E34" s="36" t="s">
        <v>40</v>
      </c>
      <c r="F34" s="297" t="s">
        <v>51</v>
      </c>
      <c r="G34" s="298"/>
      <c r="H34" s="298"/>
      <c r="I34" s="298"/>
      <c r="J34" s="298"/>
      <c r="K34" s="298"/>
      <c r="L34" s="298"/>
      <c r="M34" s="252" t="s">
        <v>45</v>
      </c>
      <c r="N34" s="230" t="s">
        <v>43</v>
      </c>
      <c r="O34" s="188"/>
      <c r="R34" s="130"/>
    </row>
    <row r="35" spans="2:15" ht="19.5" customHeight="1" thickBot="1">
      <c r="B35" s="34" t="s">
        <v>3</v>
      </c>
      <c r="C35" s="151"/>
      <c r="D35" s="37"/>
      <c r="E35" s="37" t="s">
        <v>4</v>
      </c>
      <c r="F35" s="275" t="s">
        <v>5</v>
      </c>
      <c r="G35" s="180" t="s">
        <v>6</v>
      </c>
      <c r="H35" s="147"/>
      <c r="I35" s="175"/>
      <c r="J35" s="148"/>
      <c r="K35" s="149" t="s">
        <v>7</v>
      </c>
      <c r="L35" s="150"/>
      <c r="M35" s="65" t="s">
        <v>47</v>
      </c>
      <c r="N35" s="231" t="s">
        <v>5</v>
      </c>
      <c r="O35" s="188"/>
    </row>
    <row r="36" spans="2:15" ht="19.5" customHeight="1">
      <c r="B36" s="28"/>
      <c r="C36" s="155" t="s">
        <v>9</v>
      </c>
      <c r="D36" s="215">
        <v>260.85</v>
      </c>
      <c r="E36" s="215">
        <v>264.18</v>
      </c>
      <c r="F36" s="290">
        <v>251.47</v>
      </c>
      <c r="G36" s="92"/>
      <c r="H36" s="93" t="str">
        <f>IF((F36/E36)-1&lt;0,"▲","")</f>
        <v>▲</v>
      </c>
      <c r="I36" s="176">
        <f>ABS((+F36/E36)-1)</f>
        <v>0.048111136346430494</v>
      </c>
      <c r="J36" s="94"/>
      <c r="K36" s="95" t="str">
        <f>IF(F36="NA","",IF(N36=0,"",IF((F36-N36)&lt;0,"▲","")))</f>
        <v>▲</v>
      </c>
      <c r="L36" s="179">
        <f>IF(F36="NA","-",IF(N36=0,"-",ABS(F36-N36)))</f>
        <v>5.530000000000001</v>
      </c>
      <c r="M36" s="183">
        <v>236.23</v>
      </c>
      <c r="N36" s="239">
        <v>257</v>
      </c>
      <c r="O36" s="189"/>
    </row>
    <row r="37" spans="2:17" ht="19.5" customHeight="1">
      <c r="B37" s="31"/>
      <c r="C37" s="142" t="s">
        <v>10</v>
      </c>
      <c r="D37" s="216">
        <v>238.25</v>
      </c>
      <c r="E37" s="216">
        <v>251.74</v>
      </c>
      <c r="F37" s="280">
        <v>258.05</v>
      </c>
      <c r="G37" s="82"/>
      <c r="H37" s="72">
        <f>IF((F37/E37)-1&lt;0,"▲","")</f>
      </c>
      <c r="I37" s="166">
        <f>ABS((+F37/E37)-1)</f>
        <v>0.02506554381504733</v>
      </c>
      <c r="J37" s="74"/>
      <c r="K37" s="75" t="str">
        <f>IF(F37="NA","",IF(N37=0,"",IF((F37-N37)&lt;0,"▲","")))</f>
        <v>▲</v>
      </c>
      <c r="L37" s="161">
        <f>IF(F37="NA","-",IF(N37=0,"-",ABS(F37-N37)))</f>
        <v>1.25</v>
      </c>
      <c r="M37" s="181">
        <v>225.6</v>
      </c>
      <c r="N37" s="240">
        <v>259.3</v>
      </c>
      <c r="O37" s="188"/>
      <c r="P37" s="14"/>
      <c r="Q37" s="14"/>
    </row>
    <row r="38" spans="2:15" ht="19.5" customHeight="1">
      <c r="B38" s="31"/>
      <c r="C38" s="142" t="s">
        <v>11</v>
      </c>
      <c r="D38" s="216">
        <v>59.6</v>
      </c>
      <c r="E38" s="216">
        <v>68.9</v>
      </c>
      <c r="F38" s="280">
        <v>60.28</v>
      </c>
      <c r="G38" s="82"/>
      <c r="H38" s="72" t="str">
        <f>IF((F38/E38)-1&lt;0,"▲","")</f>
        <v>▲</v>
      </c>
      <c r="I38" s="166">
        <f>ABS((+F38/E38)-1)</f>
        <v>0.1251088534107403</v>
      </c>
      <c r="J38" s="74"/>
      <c r="K38" s="75" t="str">
        <f>IF(F38="NA","",IF(N38=0,"",IF((F38-N38)&lt;0,"▲","")))</f>
        <v>▲</v>
      </c>
      <c r="L38" s="161">
        <f>IF(F38="NA","-",IF(N38=0,"-",ABS(F38-N38)))</f>
        <v>3.1499999999999986</v>
      </c>
      <c r="M38" s="181">
        <v>62.09</v>
      </c>
      <c r="N38" s="240">
        <v>63.43</v>
      </c>
      <c r="O38" s="188"/>
    </row>
    <row r="39" spans="2:15" ht="19.5" customHeight="1" thickBot="1">
      <c r="B39" s="32"/>
      <c r="C39" s="153" t="s">
        <v>12</v>
      </c>
      <c r="D39" s="207">
        <f>ROUND(D38/D37,3)</f>
        <v>0.25</v>
      </c>
      <c r="E39" s="207">
        <f>ROUND(E38/E37,3)</f>
        <v>0.274</v>
      </c>
      <c r="F39" s="284">
        <f>ROUND(F38/F37,3)</f>
        <v>0.234</v>
      </c>
      <c r="G39" s="96"/>
      <c r="H39" s="87" t="str">
        <f>IF(F39-E39&lt;0,"▲","")</f>
        <v>▲</v>
      </c>
      <c r="I39" s="173">
        <f>ABS(+F39-E39)*100</f>
        <v>4.000000000000001</v>
      </c>
      <c r="J39" s="88"/>
      <c r="K39" s="89" t="str">
        <f>IF(F39="NA","",IF(N39=0,"",IF((F39-N39)&lt;0,"▲","")))</f>
        <v>▲</v>
      </c>
      <c r="L39" s="163">
        <f>IF(F39="NA","-",IF(N39=0,"-",ABS(F39-N39)*100))</f>
        <v>1.0999999999999983</v>
      </c>
      <c r="M39" s="124">
        <f>M38/M37</f>
        <v>0.2752216312056738</v>
      </c>
      <c r="N39" s="238">
        <f>ROUND(N38/N37,3)</f>
        <v>0.245</v>
      </c>
      <c r="O39" s="188"/>
    </row>
    <row r="40" spans="2:17" ht="19.5" customHeight="1">
      <c r="B40" s="9" t="s">
        <v>54</v>
      </c>
      <c r="D40" s="9"/>
      <c r="E40" s="9"/>
      <c r="I40" s="177"/>
      <c r="J40" s="63"/>
      <c r="K40" s="55"/>
      <c r="L40" s="125"/>
      <c r="Q40" s="130"/>
    </row>
    <row r="41" spans="2:12" ht="19.5" customHeight="1">
      <c r="B41" s="9" t="s">
        <v>31</v>
      </c>
      <c r="D41" s="9"/>
      <c r="E41" s="9"/>
      <c r="J41" s="23"/>
      <c r="K41" s="26"/>
      <c r="L41" s="64"/>
    </row>
    <row r="42" spans="2:5" ht="19.5" customHeight="1">
      <c r="B42" s="9" t="s">
        <v>21</v>
      </c>
      <c r="D42" s="9"/>
      <c r="E42" s="9"/>
    </row>
    <row r="43" spans="2:13" ht="19.5" customHeight="1">
      <c r="B43" s="9" t="s">
        <v>20</v>
      </c>
      <c r="D43" s="9"/>
      <c r="E43" s="9"/>
      <c r="M43" s="121"/>
    </row>
    <row r="44" spans="2:13" ht="19.5" customHeight="1">
      <c r="B44" s="9" t="s">
        <v>17</v>
      </c>
      <c r="D44" s="9"/>
      <c r="E44" s="9"/>
      <c r="M44" s="121"/>
    </row>
    <row r="45" spans="2:5" ht="19.5" customHeight="1">
      <c r="B45" s="9" t="s">
        <v>18</v>
      </c>
      <c r="D45" s="9"/>
      <c r="E45" s="9"/>
    </row>
    <row r="46" spans="2:5" ht="19.5" customHeight="1">
      <c r="B46" s="9" t="s">
        <v>36</v>
      </c>
      <c r="D46" s="9"/>
      <c r="E46" s="9"/>
    </row>
    <row r="47" spans="2:5" ht="19.5" customHeight="1">
      <c r="B47" s="9" t="s">
        <v>44</v>
      </c>
      <c r="D47" s="9"/>
      <c r="E47" s="9"/>
    </row>
    <row r="48" spans="2:5" ht="19.5" customHeight="1">
      <c r="B48" s="9" t="s">
        <v>34</v>
      </c>
      <c r="D48" s="9"/>
      <c r="E48" s="9"/>
    </row>
    <row r="49" spans="2:13" ht="20.25" customHeight="1">
      <c r="B49" s="292" t="s">
        <v>48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spans="2:13" ht="33" customHeight="1">
      <c r="B50" s="294" t="s">
        <v>37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</row>
    <row r="51" spans="2:13" ht="19.5" customHeight="1">
      <c r="B51" s="292" t="s">
        <v>50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</row>
    <row r="52" spans="2:5" ht="19.5" customHeight="1">
      <c r="B52" s="1" t="s">
        <v>28</v>
      </c>
      <c r="C52" s="9" t="s">
        <v>29</v>
      </c>
      <c r="D52" s="9"/>
      <c r="E52" s="9"/>
    </row>
    <row r="53" spans="4:5" ht="17.25">
      <c r="D53" s="9"/>
      <c r="E53" s="9"/>
    </row>
    <row r="54" spans="4:5" ht="17.25">
      <c r="D54" s="9"/>
      <c r="E54" s="9"/>
    </row>
    <row r="55" spans="3:5" ht="24">
      <c r="C55" s="10"/>
      <c r="D55" s="9"/>
      <c r="E55" s="9"/>
    </row>
    <row r="56" spans="3:5" ht="24">
      <c r="C56" s="10"/>
      <c r="D56" s="9"/>
      <c r="E56" s="9"/>
    </row>
    <row r="57" spans="4:5" ht="17.25">
      <c r="D57" s="9"/>
      <c r="E57" s="9"/>
    </row>
    <row r="58" spans="4:5" ht="17.25">
      <c r="D58" s="9"/>
      <c r="E58" s="9"/>
    </row>
  </sheetData>
  <sheetProtection/>
  <mergeCells count="5">
    <mergeCell ref="B49:M49"/>
    <mergeCell ref="B50:M50"/>
    <mergeCell ref="F5:L5"/>
    <mergeCell ref="F34:L34"/>
    <mergeCell ref="B51:M51"/>
  </mergeCells>
  <printOptions/>
  <pageMargins left="0.7874015748031497" right="0.07874015748031496" top="0.76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3"/>
  <sheetViews>
    <sheetView defaultGridColor="0" zoomScale="76" zoomScaleNormal="76" zoomScalePageLayoutView="0" colorId="22" workbookViewId="0" topLeftCell="A1">
      <selection activeCell="B1" sqref="B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7.75390625" style="5" customWidth="1"/>
    <col min="13" max="13" width="16.75390625" style="5" customWidth="1"/>
    <col min="14" max="14" width="13.375" style="8" hidden="1" customWidth="1"/>
    <col min="15" max="15" width="15.25390625" style="3" hidden="1" customWidth="1"/>
    <col min="16" max="18" width="15.25390625" style="3" customWidth="1"/>
    <col min="19" max="16384" width="15.25390625" style="3" customWidth="1"/>
  </cols>
  <sheetData>
    <row r="1" spans="1:13" ht="18" customHeight="1">
      <c r="A1" s="188"/>
      <c r="E1" s="13" t="s">
        <v>33</v>
      </c>
      <c r="L1" s="15"/>
      <c r="M1" s="131" t="s">
        <v>52</v>
      </c>
    </row>
    <row r="2" spans="5:13" ht="18" customHeight="1">
      <c r="E2" s="7" t="str">
        <f>'①世界の動向'!E2</f>
        <v> (米国農務省2012年2月9日発表)</v>
      </c>
      <c r="M2" s="229"/>
    </row>
    <row r="3" ht="18" customHeight="1"/>
    <row r="4" spans="2:14" ht="18" customHeight="1" thickBot="1">
      <c r="B4" s="43" t="s">
        <v>1</v>
      </c>
      <c r="C4" s="6"/>
      <c r="D4" s="6"/>
      <c r="E4" s="42"/>
      <c r="F4" s="268"/>
      <c r="G4" s="42"/>
      <c r="H4" s="269"/>
      <c r="I4" s="270"/>
      <c r="J4" s="42"/>
      <c r="K4" s="271"/>
      <c r="L4" s="269" t="s">
        <v>46</v>
      </c>
      <c r="M4" s="270"/>
      <c r="N4" s="20" t="s">
        <v>49</v>
      </c>
    </row>
    <row r="5" spans="2:16" ht="18" customHeight="1" thickBot="1">
      <c r="B5" s="46"/>
      <c r="C5" s="47" t="s">
        <v>2</v>
      </c>
      <c r="D5" s="36" t="s">
        <v>41</v>
      </c>
      <c r="E5" s="36" t="s">
        <v>42</v>
      </c>
      <c r="F5" s="297" t="s">
        <v>51</v>
      </c>
      <c r="G5" s="298"/>
      <c r="H5" s="298"/>
      <c r="I5" s="298"/>
      <c r="J5" s="298"/>
      <c r="K5" s="298"/>
      <c r="L5" s="298"/>
      <c r="M5" s="267" t="s">
        <v>45</v>
      </c>
      <c r="N5" s="230" t="s">
        <v>43</v>
      </c>
      <c r="P5" s="197"/>
    </row>
    <row r="6" spans="2:15" ht="18" customHeight="1">
      <c r="B6" s="45" t="s">
        <v>3</v>
      </c>
      <c r="C6" s="27"/>
      <c r="D6" s="37"/>
      <c r="E6" s="37" t="s">
        <v>4</v>
      </c>
      <c r="F6" s="275" t="s">
        <v>5</v>
      </c>
      <c r="G6" s="50" t="s">
        <v>6</v>
      </c>
      <c r="H6" s="51"/>
      <c r="I6" s="44"/>
      <c r="J6" s="57"/>
      <c r="K6" s="58" t="s">
        <v>7</v>
      </c>
      <c r="L6" s="59"/>
      <c r="M6" s="65" t="s">
        <v>47</v>
      </c>
      <c r="N6" s="231" t="s">
        <v>5</v>
      </c>
      <c r="O6" s="9" t="s">
        <v>35</v>
      </c>
    </row>
    <row r="7" spans="2:14" ht="18" customHeight="1">
      <c r="B7" s="39" t="s">
        <v>8</v>
      </c>
      <c r="C7" s="6"/>
      <c r="D7" s="158"/>
      <c r="E7" s="158"/>
      <c r="F7" s="285"/>
      <c r="G7" s="48"/>
      <c r="H7" s="18"/>
      <c r="I7" s="19"/>
      <c r="J7" s="60"/>
      <c r="K7" s="61"/>
      <c r="L7" s="62"/>
      <c r="M7" s="67"/>
      <c r="N7" s="241"/>
    </row>
    <row r="8" spans="2:17" ht="18" customHeight="1">
      <c r="B8" s="40"/>
      <c r="C8" s="6" t="s">
        <v>9</v>
      </c>
      <c r="D8" s="217">
        <v>416.25</v>
      </c>
      <c r="E8" s="218">
        <v>397.89</v>
      </c>
      <c r="F8" s="286">
        <v>383.98</v>
      </c>
      <c r="G8" s="97"/>
      <c r="H8" s="98" t="str">
        <f>IF((F8/E8)-1&lt;0,"▲","")</f>
        <v>▲</v>
      </c>
      <c r="I8" s="99">
        <f>ABS((+F8/E8)-1)</f>
        <v>0.03495941089245769</v>
      </c>
      <c r="J8" s="100"/>
      <c r="K8" s="75" t="str">
        <f>IF(F8="NA","",IF(N8=0,"",IF((F8-N8)&lt;0,"▲","")))</f>
        <v>▲</v>
      </c>
      <c r="L8" s="161">
        <f>IF(F8="NA","-",IF(N8=0,"-",ABS(F8-N8)))</f>
        <v>0.06999999999999318</v>
      </c>
      <c r="M8" s="185">
        <v>335.48</v>
      </c>
      <c r="N8" s="242">
        <v>384.05</v>
      </c>
      <c r="P8" s="120"/>
      <c r="Q8" s="8"/>
    </row>
    <row r="9" spans="2:17" ht="18" customHeight="1">
      <c r="B9" s="40"/>
      <c r="C9" s="6" t="s">
        <v>10</v>
      </c>
      <c r="D9" s="217">
        <v>330.33</v>
      </c>
      <c r="E9" s="218">
        <v>333.04</v>
      </c>
      <c r="F9" s="286">
        <v>326.33</v>
      </c>
      <c r="G9" s="97"/>
      <c r="H9" s="98" t="str">
        <f>IF((F9/E9)-1&lt;0,"▲","")</f>
        <v>▲</v>
      </c>
      <c r="I9" s="99">
        <f>ABS((+F9/E9)-1)</f>
        <v>0.02014773000240222</v>
      </c>
      <c r="J9" s="100"/>
      <c r="K9" s="75">
        <f>IF(F9="NA","",IF(N9=0,"",IF((F9-N9)&lt;0,"▲","")))</f>
      </c>
      <c r="L9" s="161">
        <f>IF(F9="NA","-",IF(N9=0,"-",ABS(F9-N9)))</f>
        <v>0.009999999999990905</v>
      </c>
      <c r="M9" s="185">
        <v>277.84</v>
      </c>
      <c r="N9" s="242">
        <v>326.32</v>
      </c>
      <c r="O9" s="14"/>
      <c r="P9" s="190"/>
      <c r="Q9" s="198"/>
    </row>
    <row r="10" spans="2:17" ht="18" customHeight="1">
      <c r="B10" s="40"/>
      <c r="C10" s="6" t="s">
        <v>22</v>
      </c>
      <c r="D10" s="217">
        <v>82.11</v>
      </c>
      <c r="E10" s="218">
        <v>89.19</v>
      </c>
      <c r="F10" s="286">
        <v>74.33</v>
      </c>
      <c r="G10" s="97"/>
      <c r="H10" s="98" t="str">
        <f>IF((F10/E10)-1&lt;0,"▲","")</f>
        <v>▲</v>
      </c>
      <c r="I10" s="99">
        <f>ABS((+F10/E10)-1)</f>
        <v>0.1666106065702433</v>
      </c>
      <c r="J10" s="100"/>
      <c r="K10" s="75">
        <f>IF(F10="NA","",IF(N10=0,"",IF((F10-N10)&lt;0,"▲","")))</f>
      </c>
      <c r="L10" s="161">
        <f>IF(F10="NA","-",IF(N10=0,"-",ABS(F10-N10)))</f>
        <v>1.8799999999999955</v>
      </c>
      <c r="M10" s="185">
        <v>85.99</v>
      </c>
      <c r="N10" s="242">
        <v>72.45</v>
      </c>
      <c r="Q10" s="8"/>
    </row>
    <row r="11" spans="2:17" ht="18" customHeight="1">
      <c r="B11" s="40"/>
      <c r="C11" s="6" t="s">
        <v>11</v>
      </c>
      <c r="D11" s="217">
        <v>75.87</v>
      </c>
      <c r="E11" s="218">
        <v>57.27</v>
      </c>
      <c r="F11" s="286">
        <v>47.12</v>
      </c>
      <c r="G11" s="97"/>
      <c r="H11" s="98" t="str">
        <f>IF((F11/E11)-1&lt;0,"▲","")</f>
        <v>▲</v>
      </c>
      <c r="I11" s="99">
        <f>ABS((+F11/E11)-1)</f>
        <v>0.1772306617775451</v>
      </c>
      <c r="J11" s="100"/>
      <c r="K11" s="75" t="str">
        <f>IF(F11="NA","",IF(N11=0,"",IF((F11-N11)&lt;0,"▲","")))</f>
        <v>▲</v>
      </c>
      <c r="L11" s="161">
        <f>IF(F11="NA","-",IF(N11=0,"-",ABS(F11-N11)))</f>
        <v>1.6600000000000037</v>
      </c>
      <c r="M11" s="185">
        <v>49.85</v>
      </c>
      <c r="N11" s="242">
        <v>48.78</v>
      </c>
      <c r="Q11" s="8"/>
    </row>
    <row r="12" spans="2:16" ht="18" customHeight="1">
      <c r="B12" s="45"/>
      <c r="C12" s="27" t="s">
        <v>12</v>
      </c>
      <c r="D12" s="211">
        <f>ROUND(D11/(D9+D10),3)</f>
        <v>0.184</v>
      </c>
      <c r="E12" s="212">
        <f>ROUND(E11/(E9+E10),3)</f>
        <v>0.136</v>
      </c>
      <c r="F12" s="287">
        <f>ROUND(F11/(F9+F10),3)</f>
        <v>0.118</v>
      </c>
      <c r="G12" s="133"/>
      <c r="H12" s="102" t="str">
        <f>IF((F12-E12)&lt;0,"▲","")</f>
        <v>▲</v>
      </c>
      <c r="I12" s="103">
        <f>ABS(+F12-E12)*100</f>
        <v>1.8000000000000016</v>
      </c>
      <c r="J12" s="101"/>
      <c r="K12" s="79" t="str">
        <f>IF(F12="NA","",IF(N12=0,"",IF((F12-N12)&lt;0,"▲","")))</f>
        <v>▲</v>
      </c>
      <c r="L12" s="162">
        <f>IF(F12="NA","-",IF(N12=0,"-",ABS(F12-N12)*100))</f>
        <v>0.40000000000000036</v>
      </c>
      <c r="M12" s="104">
        <f>M11/(M9+M10)</f>
        <v>0.1370145397575791</v>
      </c>
      <c r="N12" s="243">
        <f>ROUND(N11/(N9+N10),3)</f>
        <v>0.122</v>
      </c>
      <c r="P12" s="189"/>
    </row>
    <row r="13" spans="2:14" ht="18" customHeight="1">
      <c r="B13" s="39" t="s">
        <v>13</v>
      </c>
      <c r="C13" s="6"/>
      <c r="D13" s="204"/>
      <c r="E13" s="205"/>
      <c r="F13" s="288"/>
      <c r="G13" s="105"/>
      <c r="H13" s="106"/>
      <c r="I13" s="107"/>
      <c r="J13" s="108"/>
      <c r="K13" s="109"/>
      <c r="L13" s="164"/>
      <c r="M13" s="68"/>
      <c r="N13" s="244"/>
    </row>
    <row r="14" spans="2:17" ht="18" customHeight="1">
      <c r="B14" s="40"/>
      <c r="C14" s="6" t="s">
        <v>9</v>
      </c>
      <c r="D14" s="217">
        <v>60.37</v>
      </c>
      <c r="E14" s="218">
        <v>60.06</v>
      </c>
      <c r="F14" s="286">
        <v>54.41</v>
      </c>
      <c r="G14" s="97"/>
      <c r="H14" s="98" t="str">
        <f>IF((F14/E14)-1&lt;0,"▲","")</f>
        <v>▲</v>
      </c>
      <c r="I14" s="99">
        <f>ABS((+F14/E14)-1)</f>
        <v>0.09407259407259416</v>
      </c>
      <c r="J14" s="100"/>
      <c r="K14" s="75">
        <f>IF(F14="NA","",IF(N14=0,"",IF((F14-N14)&lt;0,"▲","")))</f>
      </c>
      <c r="L14" s="161">
        <f>IF(F14="NA","-",IF(N14=0,"-",ABS(F14-N14)))</f>
        <v>0</v>
      </c>
      <c r="M14" s="185">
        <v>49.22</v>
      </c>
      <c r="N14" s="242">
        <v>54.41</v>
      </c>
      <c r="Q14" s="8"/>
    </row>
    <row r="15" spans="2:17" ht="18" customHeight="1">
      <c r="B15" s="40"/>
      <c r="C15" s="6" t="s">
        <v>10</v>
      </c>
      <c r="D15" s="217">
        <v>30.98</v>
      </c>
      <c r="E15" s="218">
        <v>30.71</v>
      </c>
      <c r="F15" s="286">
        <v>31.61</v>
      </c>
      <c r="G15" s="97"/>
      <c r="H15" s="98">
        <f>IF((F15/E15)-1&lt;0,"▲","")</f>
      </c>
      <c r="I15" s="99">
        <f>ABS((+F15/E15)-1)</f>
        <v>0.02930641484858354</v>
      </c>
      <c r="J15" s="100"/>
      <c r="K15" s="75">
        <f>IF(F15="NA","",IF(N15=0,"",IF((F15-N15)&lt;0,"▲","")))</f>
      </c>
      <c r="L15" s="161">
        <f>IF(F15="NA","-",IF(N15=0,"-",ABS(F15-N15)))</f>
        <v>0</v>
      </c>
      <c r="M15" s="185">
        <v>30.94</v>
      </c>
      <c r="N15" s="242">
        <v>31.61</v>
      </c>
      <c r="O15" s="14"/>
      <c r="P15" s="190"/>
      <c r="Q15" s="198"/>
    </row>
    <row r="16" spans="2:17" ht="18" customHeight="1">
      <c r="B16" s="40"/>
      <c r="C16" s="6" t="s">
        <v>22</v>
      </c>
      <c r="D16" s="217">
        <v>23.93</v>
      </c>
      <c r="E16" s="218">
        <v>35.08</v>
      </c>
      <c r="F16" s="286">
        <v>26.54</v>
      </c>
      <c r="G16" s="97"/>
      <c r="H16" s="98" t="str">
        <f>IF((F16/E16)-1&lt;0,"▲","")</f>
        <v>▲</v>
      </c>
      <c r="I16" s="99">
        <f>ABS((+F16/E16)-1)</f>
        <v>0.24344355758266822</v>
      </c>
      <c r="J16" s="100"/>
      <c r="K16" s="75">
        <f>IF(F16="NA","",IF(N16=0,"",IF((F16-N16)&lt;0,"▲","")))</f>
      </c>
      <c r="L16" s="161">
        <f>IF(F16="NA","-",IF(N16=0,"-",ABS(F16-N16)))</f>
        <v>0.6799999999999997</v>
      </c>
      <c r="M16" s="185">
        <v>24.73</v>
      </c>
      <c r="N16" s="242">
        <v>25.86</v>
      </c>
      <c r="Q16" s="8"/>
    </row>
    <row r="17" spans="2:17" ht="18" customHeight="1">
      <c r="B17" s="40"/>
      <c r="C17" s="6" t="s">
        <v>11</v>
      </c>
      <c r="D17" s="217">
        <v>26.55</v>
      </c>
      <c r="E17" s="218">
        <v>23.47</v>
      </c>
      <c r="F17" s="286">
        <v>23</v>
      </c>
      <c r="G17" s="97"/>
      <c r="H17" s="98" t="str">
        <f>IF((F17/E17)-1&lt;0,"▲","")</f>
        <v>▲</v>
      </c>
      <c r="I17" s="99">
        <f>ABS((+F17/E17)-1)</f>
        <v>0.020025564550489983</v>
      </c>
      <c r="J17" s="100"/>
      <c r="K17" s="75" t="str">
        <f>IF(F17="NA","",IF(N17=0,"",IF((F17-N17)&lt;0,"▲","")))</f>
        <v>▲</v>
      </c>
      <c r="L17" s="161">
        <f>IF(F17="NA","-",IF(N17=0,"-",ABS(F17-N17)))</f>
        <v>0.6799999999999997</v>
      </c>
      <c r="M17" s="185">
        <v>12.41</v>
      </c>
      <c r="N17" s="242">
        <v>23.68</v>
      </c>
      <c r="Q17" s="273"/>
    </row>
    <row r="18" spans="2:16" ht="18" customHeight="1">
      <c r="B18" s="45"/>
      <c r="C18" s="27" t="s">
        <v>12</v>
      </c>
      <c r="D18" s="211">
        <f>ROUND(D17/(D15+D16),3)</f>
        <v>0.484</v>
      </c>
      <c r="E18" s="212">
        <f>ROUND(E17/(E15+E16),3)</f>
        <v>0.357</v>
      </c>
      <c r="F18" s="287">
        <f>ROUND(F17/(F15+F16),3)</f>
        <v>0.396</v>
      </c>
      <c r="G18" s="133"/>
      <c r="H18" s="102">
        <f>IF((F18-E18)&lt;0,"▲","")</f>
      </c>
      <c r="I18" s="103">
        <f>ABS(+F18-E18)*100</f>
        <v>3.9000000000000035</v>
      </c>
      <c r="J18" s="101"/>
      <c r="K18" s="79" t="str">
        <f>IF(F18="NA","",IF(N18=0,"",IF((F18-N18)&lt;0,"▲","")))</f>
        <v>▲</v>
      </c>
      <c r="L18" s="162">
        <f>IF(F18="NA","-",IF(N18=0,"-",ABS(F18-N18)*100))</f>
        <v>1.5999999999999959</v>
      </c>
      <c r="M18" s="104">
        <f>M17/(M15+M16)</f>
        <v>0.22292078318663552</v>
      </c>
      <c r="N18" s="243">
        <f>ROUND(N17/(N15+N16),3)</f>
        <v>0.412</v>
      </c>
      <c r="P18" s="189"/>
    </row>
    <row r="19" spans="2:14" ht="18" customHeight="1">
      <c r="B19" s="39" t="s">
        <v>23</v>
      </c>
      <c r="C19" s="6"/>
      <c r="D19" s="204"/>
      <c r="E19" s="205"/>
      <c r="F19" s="288"/>
      <c r="G19" s="105"/>
      <c r="H19" s="106"/>
      <c r="I19" s="107"/>
      <c r="J19" s="108"/>
      <c r="K19" s="109"/>
      <c r="L19" s="164"/>
      <c r="M19" s="68"/>
      <c r="N19" s="244"/>
    </row>
    <row r="20" spans="2:17" ht="18" customHeight="1">
      <c r="B20" s="40"/>
      <c r="C20" s="6" t="s">
        <v>9</v>
      </c>
      <c r="D20" s="217">
        <v>348.76</v>
      </c>
      <c r="E20" s="218">
        <v>330.24</v>
      </c>
      <c r="F20" s="286">
        <v>323.7</v>
      </c>
      <c r="G20" s="97"/>
      <c r="H20" s="98" t="str">
        <f>IF((F20/E20)-1&lt;0,"▲","")</f>
        <v>▲</v>
      </c>
      <c r="I20" s="99">
        <f>ABS((+F20/E20)-1)</f>
        <v>0.01980377906976749</v>
      </c>
      <c r="J20" s="100"/>
      <c r="K20" s="75">
        <f>IF(F20="NA","",IF(N20=0,"",IF((F20-N20)&lt;0,"▲","")))</f>
      </c>
      <c r="L20" s="161">
        <f>IF(F20="NA","-",IF(N20=0,"-",ABS(F20-N20)))</f>
        <v>0</v>
      </c>
      <c r="M20" s="185">
        <v>280</v>
      </c>
      <c r="N20" s="242">
        <v>323.7</v>
      </c>
      <c r="P20" s="191"/>
      <c r="Q20" s="8"/>
    </row>
    <row r="21" spans="2:17" ht="18" customHeight="1">
      <c r="B21" s="40"/>
      <c r="C21" s="6" t="s">
        <v>10</v>
      </c>
      <c r="D21" s="217">
        <v>295.34</v>
      </c>
      <c r="E21" s="218">
        <v>297.97</v>
      </c>
      <c r="F21" s="286">
        <v>290.81</v>
      </c>
      <c r="G21" s="97"/>
      <c r="H21" s="98" t="str">
        <f>IF((F21/E21)-1&lt;0,"▲","")</f>
        <v>▲</v>
      </c>
      <c r="I21" s="99">
        <f>ABS((+F21/E21)-1)</f>
        <v>0.024029264691076357</v>
      </c>
      <c r="J21" s="100"/>
      <c r="K21" s="75">
        <f>IF(F21="NA","",IF(N21=0,"",IF((F21-N21)&lt;0,"▲","")))</f>
      </c>
      <c r="L21" s="161">
        <f>IF(F21="NA","-",IF(N21=0,"-",ABS(F21-N21)))</f>
        <v>0.03000000000002956</v>
      </c>
      <c r="M21" s="185">
        <v>242.8</v>
      </c>
      <c r="N21" s="242">
        <v>290.78</v>
      </c>
      <c r="O21" s="14"/>
      <c r="P21" s="191"/>
      <c r="Q21" s="198"/>
    </row>
    <row r="22" spans="2:17" ht="18" customHeight="1">
      <c r="B22" s="40"/>
      <c r="C22" s="6" t="s">
        <v>22</v>
      </c>
      <c r="D22" s="217">
        <v>54.66</v>
      </c>
      <c r="E22" s="218">
        <v>50.63</v>
      </c>
      <c r="F22" s="286">
        <v>44.97</v>
      </c>
      <c r="G22" s="97"/>
      <c r="H22" s="98" t="str">
        <f>IF((F22/E22)-1&lt;0,"▲","")</f>
        <v>▲</v>
      </c>
      <c r="I22" s="99">
        <f>ABS((+F22/E22)-1)</f>
        <v>0.1117914280071105</v>
      </c>
      <c r="J22" s="100"/>
      <c r="K22" s="75">
        <f>IF(F22="NA","",IF(N22=0,"",IF((F22-N22)&lt;0,"▲","")))</f>
      </c>
      <c r="L22" s="161">
        <f>IF(F22="NA","-",IF(N22=0,"-",ABS(F22-N22)))</f>
        <v>1.269999999999996</v>
      </c>
      <c r="M22" s="185">
        <v>58.34</v>
      </c>
      <c r="N22" s="242">
        <v>43.7</v>
      </c>
      <c r="P22" s="191"/>
      <c r="Q22" s="8"/>
    </row>
    <row r="23" spans="2:17" ht="18" customHeight="1">
      <c r="B23" s="40"/>
      <c r="C23" s="6" t="s">
        <v>11</v>
      </c>
      <c r="D23" s="217">
        <v>48.13</v>
      </c>
      <c r="E23" s="218">
        <v>32.29</v>
      </c>
      <c r="F23" s="286">
        <v>22.87</v>
      </c>
      <c r="G23" s="97"/>
      <c r="H23" s="98" t="str">
        <f>IF((F23/E23)-1&lt;0,"▲","")</f>
        <v>▲</v>
      </c>
      <c r="I23" s="99">
        <f>ABS((+F23/E23)-1)</f>
        <v>0.29173118612573545</v>
      </c>
      <c r="J23" s="100"/>
      <c r="K23" s="75" t="str">
        <f>IF(F23="NA","",IF(N23=0,"",IF((F23-N23)&lt;0,"▲","")))</f>
        <v>▲</v>
      </c>
      <c r="L23" s="161">
        <f>IF(F23="NA","-",IF(N23=0,"-",ABS(F23-N23)))</f>
        <v>1</v>
      </c>
      <c r="M23" s="185">
        <v>36.17</v>
      </c>
      <c r="N23" s="242">
        <v>23.87</v>
      </c>
      <c r="P23" s="192"/>
      <c r="Q23" s="8"/>
    </row>
    <row r="24" spans="2:16" ht="18" customHeight="1">
      <c r="B24" s="40"/>
      <c r="C24" s="27" t="s">
        <v>12</v>
      </c>
      <c r="D24" s="211">
        <f>ROUND(D23/(D21+D22),3)</f>
        <v>0.138</v>
      </c>
      <c r="E24" s="212">
        <f>ROUND(E23/(E21+E22),3)</f>
        <v>0.093</v>
      </c>
      <c r="F24" s="287">
        <f>ROUND(F23/(F21+F22),3)</f>
        <v>0.068</v>
      </c>
      <c r="G24" s="133"/>
      <c r="H24" s="102" t="str">
        <f>IF((F24-E24)&lt;0,"▲","")</f>
        <v>▲</v>
      </c>
      <c r="I24" s="103">
        <f>ABS(+F24-E24)*100</f>
        <v>2.4999999999999996</v>
      </c>
      <c r="J24" s="101"/>
      <c r="K24" s="79" t="str">
        <f>IF(F24="NA","",IF(N24=0,"",IF((F24-N24)&lt;0,"▲","")))</f>
        <v>▲</v>
      </c>
      <c r="L24" s="162">
        <f>IF(F24="NA","-",IF(N24=0,"-",ABS(F24-N24)*100))</f>
        <v>0.2999999999999989</v>
      </c>
      <c r="M24" s="104">
        <f>M23/(M21+M22)</f>
        <v>0.1201102477253105</v>
      </c>
      <c r="N24" s="243">
        <f>ROUND(N23/(N21+N22),3)</f>
        <v>0.071</v>
      </c>
      <c r="P24" s="189"/>
    </row>
    <row r="25" spans="2:14" ht="18" customHeight="1">
      <c r="B25" s="40"/>
      <c r="C25" s="224" t="s">
        <v>14</v>
      </c>
      <c r="D25" s="204"/>
      <c r="E25" s="205"/>
      <c r="F25" s="288"/>
      <c r="G25" s="105"/>
      <c r="H25" s="106"/>
      <c r="I25" s="107"/>
      <c r="J25" s="108"/>
      <c r="K25" s="109"/>
      <c r="L25" s="164"/>
      <c r="M25" s="68"/>
      <c r="N25" s="244"/>
    </row>
    <row r="26" spans="2:17" ht="18" customHeight="1">
      <c r="B26" s="40"/>
      <c r="C26" s="48" t="s">
        <v>9</v>
      </c>
      <c r="D26" s="217">
        <v>332.55</v>
      </c>
      <c r="E26" s="218">
        <v>316.17</v>
      </c>
      <c r="F26" s="286">
        <v>313.92</v>
      </c>
      <c r="G26" s="97"/>
      <c r="H26" s="98" t="str">
        <f>IF((F26/E26)-1&lt;0,"▲","")</f>
        <v>▲</v>
      </c>
      <c r="I26" s="99">
        <f>ABS((+F26/E26)-1)</f>
        <v>0.0071164247082265986</v>
      </c>
      <c r="J26" s="100"/>
      <c r="K26" s="75">
        <f>IF(F26="NA","",IF(N26=0,"",IF((F26-N26)&lt;0,"▲","")))</f>
      </c>
      <c r="L26" s="161">
        <f>IF(F26="NA","-",IF(N26=0,"-",ABS(F26-N26)))</f>
        <v>0</v>
      </c>
      <c r="M26" s="185">
        <v>267.5</v>
      </c>
      <c r="N26" s="242">
        <v>313.92</v>
      </c>
      <c r="Q26" s="8"/>
    </row>
    <row r="27" spans="2:17" ht="18" customHeight="1">
      <c r="B27" s="40"/>
      <c r="C27" s="48" t="s">
        <v>10</v>
      </c>
      <c r="D27" s="217">
        <v>281.59</v>
      </c>
      <c r="E27" s="218">
        <v>285.01</v>
      </c>
      <c r="F27" s="286">
        <v>279.54</v>
      </c>
      <c r="G27" s="97"/>
      <c r="H27" s="98" t="str">
        <f>IF((F27/E27)-1&lt;0,"▲","")</f>
        <v>▲</v>
      </c>
      <c r="I27" s="99">
        <f>ABS((+F27/E27)-1)</f>
        <v>0.019192309041787925</v>
      </c>
      <c r="J27" s="100"/>
      <c r="K27" s="75">
        <f>IF(F27="NA","",IF(N27=0,"",IF((F27-N27)&lt;0,"▲","")))</f>
      </c>
      <c r="L27" s="161">
        <f>IF(F27="NA","-",IF(N27=0,"-",ABS(F27-N27)))</f>
        <v>0</v>
      </c>
      <c r="M27" s="185">
        <v>230.67</v>
      </c>
      <c r="N27" s="242">
        <v>279.54</v>
      </c>
      <c r="O27" s="14"/>
      <c r="P27" s="190"/>
      <c r="Q27" s="198"/>
    </row>
    <row r="28" spans="2:17" ht="18" customHeight="1">
      <c r="B28" s="40"/>
      <c r="C28" s="48" t="s">
        <v>22</v>
      </c>
      <c r="D28" s="217">
        <v>50.3</v>
      </c>
      <c r="E28" s="218">
        <v>46.6</v>
      </c>
      <c r="F28" s="286">
        <v>43.18</v>
      </c>
      <c r="G28" s="97"/>
      <c r="H28" s="98" t="str">
        <f>IF((F28/E28)-1&lt;0,"▲","")</f>
        <v>▲</v>
      </c>
      <c r="I28" s="99">
        <f>ABS((+F28/E28)-1)</f>
        <v>0.07339055793991422</v>
      </c>
      <c r="J28" s="100"/>
      <c r="K28" s="75">
        <f>IF(F28="NA","",IF(N28=0,"",IF((F28-N28)&lt;0,"▲","")))</f>
      </c>
      <c r="L28" s="161">
        <f>IF(F28="NA","-",IF(N28=0,"-",ABS(F28-N28)))</f>
        <v>1.2700000000000031</v>
      </c>
      <c r="M28" s="185">
        <v>53.99</v>
      </c>
      <c r="N28" s="242">
        <v>41.91</v>
      </c>
      <c r="P28" s="6"/>
      <c r="Q28" s="8"/>
    </row>
    <row r="29" spans="2:17" ht="18" customHeight="1">
      <c r="B29" s="40"/>
      <c r="C29" s="48" t="s">
        <v>11</v>
      </c>
      <c r="D29" s="217">
        <v>43.38</v>
      </c>
      <c r="E29" s="218">
        <v>28.64</v>
      </c>
      <c r="F29" s="286">
        <v>20.35</v>
      </c>
      <c r="G29" s="97"/>
      <c r="H29" s="98" t="str">
        <f>IF((F29/E29)-1&lt;0,"▲","")</f>
        <v>▲</v>
      </c>
      <c r="I29" s="99">
        <f>ABS((+F29/E29)-1)</f>
        <v>0.28945530726256985</v>
      </c>
      <c r="J29" s="100"/>
      <c r="K29" s="75" t="str">
        <f>IF(F29="NA","",IF(N29=0,"",IF((F29-N29)&lt;0,"▲","")))</f>
        <v>▲</v>
      </c>
      <c r="L29" s="161">
        <f>IF(F29="NA","-",IF(N29=0,"-",ABS(F29-N29)))</f>
        <v>1.139999999999997</v>
      </c>
      <c r="M29" s="185">
        <v>33.11</v>
      </c>
      <c r="N29" s="242">
        <v>21.49</v>
      </c>
      <c r="Q29" s="8"/>
    </row>
    <row r="30" spans="2:16" ht="18" customHeight="1">
      <c r="B30" s="45"/>
      <c r="C30" s="49" t="s">
        <v>12</v>
      </c>
      <c r="D30" s="211">
        <f>ROUND(D29/(D27+D28),3)</f>
        <v>0.131</v>
      </c>
      <c r="E30" s="212">
        <f>ROUND(E29/(E27+E28),3)</f>
        <v>0.086</v>
      </c>
      <c r="F30" s="287">
        <f>ROUND(F29/(F27+F28),3)</f>
        <v>0.063</v>
      </c>
      <c r="G30" s="133"/>
      <c r="H30" s="102" t="str">
        <f>IF((F30-E30)&lt;0,"▲","")</f>
        <v>▲</v>
      </c>
      <c r="I30" s="103">
        <f>ABS(+F30-E30)*100</f>
        <v>2.2999999999999994</v>
      </c>
      <c r="J30" s="101"/>
      <c r="K30" s="79" t="str">
        <f>IF(F30="NA","",IF(N30=0,"",IF((F30-N30)&lt;0,"▲","")))</f>
        <v>▲</v>
      </c>
      <c r="L30" s="162">
        <f>IF(F30="NA","-",IF(N30=0,"-",ABS(F30-N30)*100))</f>
        <v>0.40000000000000036</v>
      </c>
      <c r="M30" s="104">
        <f>M29/(M27+M28)</f>
        <v>0.11631419939577041</v>
      </c>
      <c r="N30" s="243">
        <f>ROUND(N29/(N27+N28),3)</f>
        <v>0.067</v>
      </c>
      <c r="P30" s="189"/>
    </row>
    <row r="31" spans="2:14" ht="18" customHeight="1">
      <c r="B31" s="39" t="s">
        <v>15</v>
      </c>
      <c r="C31" s="6"/>
      <c r="D31" s="204"/>
      <c r="E31" s="205"/>
      <c r="F31" s="288"/>
      <c r="G31" s="105"/>
      <c r="H31" s="106"/>
      <c r="I31" s="107"/>
      <c r="J31" s="108"/>
      <c r="K31" s="109"/>
      <c r="L31" s="165"/>
      <c r="M31" s="70"/>
      <c r="N31" s="244"/>
    </row>
    <row r="32" spans="2:17" ht="18" customHeight="1">
      <c r="B32" s="40"/>
      <c r="C32" s="6" t="s">
        <v>9</v>
      </c>
      <c r="D32" s="217">
        <v>7.13</v>
      </c>
      <c r="E32" s="218">
        <v>7.59</v>
      </c>
      <c r="F32" s="286">
        <v>5.87</v>
      </c>
      <c r="G32" s="156"/>
      <c r="H32" s="98" t="str">
        <f>IF((F32/E32)-1&lt;0,"▲","")</f>
        <v>▲</v>
      </c>
      <c r="I32" s="99">
        <f>ABS((+F32/E32)-1)</f>
        <v>0.22661396574440051</v>
      </c>
      <c r="J32" s="100"/>
      <c r="K32" s="75" t="str">
        <f>IF(F32="NA","",IF(N32=0,"",IF((F32-N32)&lt;0,"▲","")))</f>
        <v>▲</v>
      </c>
      <c r="L32" s="161">
        <f>IF(F32="NA","-",IF(N32=0,"-",ABS(F32-N32)))</f>
        <v>0.07000000000000028</v>
      </c>
      <c r="M32" s="185">
        <v>6.27</v>
      </c>
      <c r="N32" s="242">
        <v>5.94</v>
      </c>
      <c r="Q32" s="8"/>
    </row>
    <row r="33" spans="2:17" ht="18" customHeight="1">
      <c r="B33" s="40"/>
      <c r="C33" s="6" t="s">
        <v>10</v>
      </c>
      <c r="D33" s="217">
        <v>4.02</v>
      </c>
      <c r="E33" s="218">
        <v>4.36</v>
      </c>
      <c r="F33" s="286">
        <v>3.91</v>
      </c>
      <c r="G33" s="156"/>
      <c r="H33" s="98" t="str">
        <f>IF((F33/E33)-1&lt;0,"▲","")</f>
        <v>▲</v>
      </c>
      <c r="I33" s="99">
        <f>ABS((+F33/E33)-1)</f>
        <v>0.10321100917431192</v>
      </c>
      <c r="J33" s="100"/>
      <c r="K33" s="75" t="str">
        <f>IF(F33="NA","",IF(N33=0,"",IF((F33-N33)&lt;0,"▲","")))</f>
        <v>▲</v>
      </c>
      <c r="L33" s="161">
        <f>IF(F33="NA","-",IF(N33=0,"-",ABS(F33-N33)))</f>
        <v>0.020000000000000018</v>
      </c>
      <c r="M33" s="185">
        <v>4.1</v>
      </c>
      <c r="N33" s="242">
        <v>3.93</v>
      </c>
      <c r="O33" s="14"/>
      <c r="P33" s="190"/>
      <c r="Q33" s="198"/>
    </row>
    <row r="34" spans="2:17" ht="18" customHeight="1">
      <c r="B34" s="40"/>
      <c r="C34" s="6" t="s">
        <v>22</v>
      </c>
      <c r="D34" s="217">
        <v>3.51</v>
      </c>
      <c r="E34" s="218">
        <v>3.49</v>
      </c>
      <c r="F34" s="286">
        <v>2.83</v>
      </c>
      <c r="G34" s="156"/>
      <c r="H34" s="98" t="str">
        <f>IF((F34/E34)-1&lt;0,"▲","")</f>
        <v>▲</v>
      </c>
      <c r="I34" s="99">
        <f>ABS((+F34/E34)-1)</f>
        <v>0.18911174785100293</v>
      </c>
      <c r="J34" s="100"/>
      <c r="K34" s="75" t="str">
        <f>IF(F34="NA","",IF(N34=0,"",IF((F34-N34)&lt;0,"▲","")))</f>
        <v>▲</v>
      </c>
      <c r="L34" s="161">
        <f>IF(F34="NA","-",IF(N34=0,"-",ABS(F34-N34)))</f>
        <v>0.06000000000000005</v>
      </c>
      <c r="M34" s="185">
        <v>2.92</v>
      </c>
      <c r="N34" s="242">
        <v>2.89</v>
      </c>
      <c r="Q34" s="8"/>
    </row>
    <row r="35" spans="2:17" ht="18" customHeight="1">
      <c r="B35" s="40"/>
      <c r="C35" s="6" t="s">
        <v>11</v>
      </c>
      <c r="D35" s="217">
        <v>1.18</v>
      </c>
      <c r="E35" s="218">
        <v>1.51</v>
      </c>
      <c r="F35" s="286">
        <v>1.25</v>
      </c>
      <c r="G35" s="156"/>
      <c r="H35" s="98" t="str">
        <f>IF((F35/E35)-1&lt;0,"▲","")</f>
        <v>▲</v>
      </c>
      <c r="I35" s="99">
        <f>ABS((+F35/E35)-1)</f>
        <v>0.17218543046357615</v>
      </c>
      <c r="J35" s="100"/>
      <c r="K35" s="75">
        <f>IF(F35="NA","",IF(N35=0,"",IF((F35-N35)&lt;0,"▲","")))</f>
      </c>
      <c r="L35" s="161">
        <f>IF(F35="NA","-",IF(N35=0,"-",ABS(F35-N35)))</f>
        <v>0.010000000000000009</v>
      </c>
      <c r="M35" s="185">
        <v>1.27</v>
      </c>
      <c r="N35" s="242">
        <v>1.24</v>
      </c>
      <c r="Q35" s="8"/>
    </row>
    <row r="36" spans="2:16" ht="18" customHeight="1" thickBot="1">
      <c r="B36" s="41"/>
      <c r="C36" s="42" t="s">
        <v>12</v>
      </c>
      <c r="D36" s="210">
        <f>ROUND(D35/(D33+D34),3)</f>
        <v>0.157</v>
      </c>
      <c r="E36" s="272">
        <f>ROUND(E35/(E33+E34),3)</f>
        <v>0.192</v>
      </c>
      <c r="F36" s="284">
        <f>ROUND(F35/(F33+F34),3)</f>
        <v>0.185</v>
      </c>
      <c r="G36" s="134"/>
      <c r="H36" s="112" t="str">
        <f>IF((F36-E36)&lt;0,"▲","")</f>
        <v>▲</v>
      </c>
      <c r="I36" s="113">
        <f>ABS(+F36-E36)*100</f>
        <v>0.7000000000000006</v>
      </c>
      <c r="J36" s="111"/>
      <c r="K36" s="89">
        <f>IF(F36="NA","",IF(N36=0,"",IF((F36-N36)&lt;0,"▲","")))</f>
      </c>
      <c r="L36" s="163">
        <f>IF(F36="NA","-",IF(N36=0,"-",ABS(F36-N36)*100))</f>
        <v>0.30000000000000027</v>
      </c>
      <c r="M36" s="104">
        <f>M35/(M33+M34)</f>
        <v>0.18091168091168092</v>
      </c>
      <c r="N36" s="243">
        <f>ROUND(N35/(N33+N34),3)</f>
        <v>0.182</v>
      </c>
      <c r="P36" s="274"/>
    </row>
    <row r="37" spans="2:14" ht="18" customHeight="1">
      <c r="B37" s="6"/>
      <c r="C37" s="6"/>
      <c r="D37" s="159"/>
      <c r="E37" s="160"/>
      <c r="F37" s="289"/>
      <c r="G37" s="128"/>
      <c r="H37" s="98"/>
      <c r="I37" s="115"/>
      <c r="J37" s="127"/>
      <c r="K37" s="75"/>
      <c r="L37" s="129"/>
      <c r="M37" s="126"/>
      <c r="N37" s="178"/>
    </row>
    <row r="38" spans="2:14" ht="18" customHeight="1" thickBot="1">
      <c r="B38" s="43" t="s">
        <v>16</v>
      </c>
      <c r="C38" s="223"/>
      <c r="D38" s="159"/>
      <c r="E38" s="160"/>
      <c r="F38" s="262"/>
      <c r="G38" s="263"/>
      <c r="H38" s="112"/>
      <c r="I38" s="113"/>
      <c r="J38" s="264"/>
      <c r="K38" s="89"/>
      <c r="L38" s="265"/>
      <c r="M38" s="266"/>
      <c r="N38" s="178"/>
    </row>
    <row r="39" spans="2:14" ht="18" customHeight="1" thickBot="1">
      <c r="B39" s="46"/>
      <c r="C39" s="47" t="s">
        <v>2</v>
      </c>
      <c r="D39" s="36" t="s">
        <v>39</v>
      </c>
      <c r="E39" s="36" t="s">
        <v>40</v>
      </c>
      <c r="F39" s="297" t="s">
        <v>51</v>
      </c>
      <c r="G39" s="298"/>
      <c r="H39" s="298"/>
      <c r="I39" s="298"/>
      <c r="J39" s="298"/>
      <c r="K39" s="298"/>
      <c r="L39" s="298"/>
      <c r="M39" s="261" t="s">
        <v>45</v>
      </c>
      <c r="N39" s="230" t="s">
        <v>43</v>
      </c>
    </row>
    <row r="40" spans="2:16" ht="18" customHeight="1" thickBot="1">
      <c r="B40" s="45" t="s">
        <v>3</v>
      </c>
      <c r="C40" s="6"/>
      <c r="D40" s="37"/>
      <c r="E40" s="37" t="s">
        <v>4</v>
      </c>
      <c r="F40" s="275" t="s">
        <v>5</v>
      </c>
      <c r="G40" s="50" t="s">
        <v>6</v>
      </c>
      <c r="H40" s="135"/>
      <c r="I40" s="136"/>
      <c r="J40" s="137"/>
      <c r="K40" s="138" t="s">
        <v>7</v>
      </c>
      <c r="L40" s="139"/>
      <c r="M40" s="65" t="s">
        <v>47</v>
      </c>
      <c r="N40" s="231" t="s">
        <v>5</v>
      </c>
      <c r="P40" s="132"/>
    </row>
    <row r="41" spans="2:16" ht="18" customHeight="1">
      <c r="B41" s="46"/>
      <c r="C41" s="69" t="s">
        <v>9</v>
      </c>
      <c r="D41" s="219">
        <v>91.42</v>
      </c>
      <c r="E41" s="220">
        <v>90.61</v>
      </c>
      <c r="F41" s="291">
        <v>83.17</v>
      </c>
      <c r="G41" s="116"/>
      <c r="H41" s="117" t="str">
        <f>IF((F41/E41)-1&lt;0,"▲","")</f>
        <v>▲</v>
      </c>
      <c r="I41" s="118">
        <f>ABS((+F41/E41)-1)</f>
        <v>0.08211014236839198</v>
      </c>
      <c r="J41" s="119"/>
      <c r="K41" s="95">
        <f>IF(F41="NA","",IF(N41=0,"",IF((F41-N41)&lt;0,"▲","")))</f>
      </c>
      <c r="L41" s="179">
        <f>IF(F41="NA","-",IF(N41=0,"-",ABS(F41-N41)))</f>
        <v>0</v>
      </c>
      <c r="M41" s="186">
        <v>87</v>
      </c>
      <c r="N41" s="245">
        <v>83.17</v>
      </c>
      <c r="P41" s="6"/>
    </row>
    <row r="42" spans="2:17" ht="18" customHeight="1">
      <c r="B42" s="40"/>
      <c r="C42" s="6" t="s">
        <v>10</v>
      </c>
      <c r="D42" s="221">
        <v>50.67</v>
      </c>
      <c r="E42" s="222">
        <v>48.39</v>
      </c>
      <c r="F42" s="286">
        <v>47.24</v>
      </c>
      <c r="G42" s="97"/>
      <c r="H42" s="98" t="str">
        <f>IF((F42/E42)-1&lt;0,"▲","")</f>
        <v>▲</v>
      </c>
      <c r="I42" s="99">
        <f>ABS((+F42/E42)-1)</f>
        <v>0.023765240752221528</v>
      </c>
      <c r="J42" s="100"/>
      <c r="K42" s="75">
        <f>IF(F42="NA","",IF(N42=0,"",IF((F42-N42)&lt;0,"▲","")))</f>
      </c>
      <c r="L42" s="161">
        <f>IF(F42="NA","-",IF(N42=0,"-",ABS(F42-N42)))</f>
        <v>0</v>
      </c>
      <c r="M42" s="187">
        <v>53.47</v>
      </c>
      <c r="N42" s="242">
        <v>47.24</v>
      </c>
      <c r="O42" s="14"/>
      <c r="P42" s="14"/>
      <c r="Q42" s="14"/>
    </row>
    <row r="43" spans="2:14" ht="18" customHeight="1">
      <c r="B43" s="40"/>
      <c r="C43" s="6" t="s">
        <v>22</v>
      </c>
      <c r="D43" s="221">
        <v>40.8</v>
      </c>
      <c r="E43" s="222">
        <v>40.86</v>
      </c>
      <c r="F43" s="286">
        <v>34.7</v>
      </c>
      <c r="G43" s="97"/>
      <c r="H43" s="98" t="str">
        <f>IF((F43/E43)-1&lt;0,"▲","")</f>
        <v>▲</v>
      </c>
      <c r="I43" s="99">
        <f>ABS((+F43/E43)-1)</f>
        <v>0.15075868820362204</v>
      </c>
      <c r="J43" s="100"/>
      <c r="K43" s="75">
        <f>IF(F43="NA","",IF(N43=0,"",IF((F43-N43)&lt;0,"▲","")))</f>
      </c>
      <c r="L43" s="161">
        <f>IF(F43="NA","-",IF(N43=0,"-",ABS(F43-N43)))</f>
        <v>0</v>
      </c>
      <c r="M43" s="187">
        <v>30.39</v>
      </c>
      <c r="N43" s="242">
        <v>34.7</v>
      </c>
    </row>
    <row r="44" spans="2:14" ht="18" customHeight="1">
      <c r="B44" s="40"/>
      <c r="C44" s="6" t="s">
        <v>11</v>
      </c>
      <c r="D44" s="221">
        <v>4.11</v>
      </c>
      <c r="E44" s="222">
        <v>5.85</v>
      </c>
      <c r="F44" s="286">
        <v>7.49</v>
      </c>
      <c r="G44" s="97"/>
      <c r="H44" s="98">
        <f>IF((F44/E44)-1&lt;0,"▲","")</f>
      </c>
      <c r="I44" s="99">
        <f>ABS((+F44/E44)-1)</f>
        <v>0.28034188034188046</v>
      </c>
      <c r="J44" s="100"/>
      <c r="K44" s="75">
        <f>IF(F44="NA","",IF(N44=0,"",IF((F44-N44)&lt;0,"▲","")))</f>
      </c>
      <c r="L44" s="161">
        <f>IF(F44="NA","-",IF(N44=0,"-",ABS(F44-N44)))</f>
        <v>0</v>
      </c>
      <c r="M44" s="187">
        <v>15.62</v>
      </c>
      <c r="N44" s="242">
        <v>7.49</v>
      </c>
    </row>
    <row r="45" spans="2:14" ht="18" customHeight="1" thickBot="1">
      <c r="B45" s="41"/>
      <c r="C45" s="42" t="s">
        <v>12</v>
      </c>
      <c r="D45" s="209">
        <f>ROUND(D44/(D42+D43),3)</f>
        <v>0.045</v>
      </c>
      <c r="E45" s="210">
        <f>ROUND(E44/(E42+E43),3)</f>
        <v>0.066</v>
      </c>
      <c r="F45" s="284">
        <f>ROUND(F44/(F42+F43),3)</f>
        <v>0.091</v>
      </c>
      <c r="G45" s="110"/>
      <c r="H45" s="112">
        <f>IF((F45-E45)&lt;0,"▲","")</f>
      </c>
      <c r="I45" s="113">
        <f>ABS(+F45-E45)*100</f>
        <v>2.4999999999999996</v>
      </c>
      <c r="J45" s="111"/>
      <c r="K45" s="89">
        <f>IF(F45="NA","",IF(N45=0,"",IF((F45-N45)&lt;0,"▲","")))</f>
      </c>
      <c r="L45" s="163">
        <f>IF(F45="NA","-",IF(N45=0,"-",ABS(F45-N45)*100))</f>
        <v>0</v>
      </c>
      <c r="M45" s="114">
        <f>M44/(M42+M43)</f>
        <v>0.18626281898402097</v>
      </c>
      <c r="N45" s="238">
        <f>ROUND(N44/(N42+N43),3)</f>
        <v>0.091</v>
      </c>
    </row>
    <row r="46" spans="2:8" ht="16.5" customHeight="1">
      <c r="B46" s="9" t="s">
        <v>54</v>
      </c>
      <c r="D46" s="8"/>
      <c r="E46" s="8"/>
      <c r="H46" s="18"/>
    </row>
    <row r="47" spans="2:5" ht="16.5" customHeight="1">
      <c r="B47" s="9" t="s">
        <v>32</v>
      </c>
      <c r="C47" s="8"/>
      <c r="D47" s="8"/>
      <c r="E47" s="8"/>
    </row>
    <row r="48" spans="2:15" ht="16.5" customHeight="1">
      <c r="B48" s="8" t="s">
        <v>24</v>
      </c>
      <c r="D48" s="8"/>
      <c r="E48" s="8"/>
      <c r="L48" s="19"/>
      <c r="M48" s="19"/>
      <c r="O48" s="6"/>
    </row>
    <row r="49" spans="2:15" ht="16.5" customHeight="1">
      <c r="B49" s="8" t="s">
        <v>25</v>
      </c>
      <c r="D49" s="8"/>
      <c r="E49" s="8"/>
      <c r="L49" s="19"/>
      <c r="M49" s="19"/>
      <c r="O49" s="6"/>
    </row>
    <row r="50" spans="2:5" ht="16.5" customHeight="1">
      <c r="B50" s="8" t="s">
        <v>26</v>
      </c>
      <c r="D50" s="8"/>
      <c r="E50" s="8"/>
    </row>
    <row r="51" spans="2:14" ht="16.5" customHeight="1">
      <c r="B51" s="22" t="s">
        <v>27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1" customFormat="1" ht="19.5" customHeight="1">
      <c r="B52" s="9" t="s">
        <v>44</v>
      </c>
      <c r="D52" s="9"/>
      <c r="E52" s="9"/>
      <c r="F52" s="9"/>
      <c r="H52" s="2"/>
      <c r="I52" s="168"/>
      <c r="K52" s="2"/>
      <c r="L52" s="17"/>
      <c r="M52" s="17"/>
      <c r="N52" s="9"/>
    </row>
    <row r="53" spans="2:5" ht="16.5" customHeight="1">
      <c r="B53" s="20" t="s">
        <v>34</v>
      </c>
      <c r="D53" s="8"/>
      <c r="E53" s="8"/>
    </row>
    <row r="54" spans="2:14" s="1" customFormat="1" ht="20.25" customHeight="1">
      <c r="B54" s="292" t="s">
        <v>48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9"/>
    </row>
    <row r="55" spans="2:13" ht="36.75" customHeight="1">
      <c r="B55" s="294" t="s">
        <v>38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2:14" ht="17.25">
      <c r="B56" s="292" t="s">
        <v>50</v>
      </c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0"/>
    </row>
    <row r="57" spans="4:5" ht="17.25">
      <c r="D57" s="8"/>
      <c r="E57" s="8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  <row r="103" spans="4:5" ht="17.25">
      <c r="D103" s="8"/>
      <c r="E103" s="8"/>
    </row>
  </sheetData>
  <sheetProtection/>
  <mergeCells count="5">
    <mergeCell ref="B54:M54"/>
    <mergeCell ref="B55:M55"/>
    <mergeCell ref="F5:L5"/>
    <mergeCell ref="F39:L39"/>
    <mergeCell ref="B56:M56"/>
  </mergeCells>
  <printOptions/>
  <pageMargins left="0.7874015748031497" right="0.07874015748031496" top="0.74" bottom="0.5118110236220472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2012-02-10T01:55:25Z</cp:lastPrinted>
  <dcterms:created xsi:type="dcterms:W3CDTF">1997-06-02T04:52:46Z</dcterms:created>
  <dcterms:modified xsi:type="dcterms:W3CDTF">2012-02-10T01:55:30Z</dcterms:modified>
  <cp:category/>
  <cp:version/>
  <cp:contentType/>
  <cp:contentStatus/>
</cp:coreProperties>
</file>