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0"/>
  </bookViews>
  <sheets>
    <sheet name="①世界の動向" sheetId="1" r:id="rId1"/>
    <sheet name="②米国の動向" sheetId="2" r:id="rId2"/>
  </sheets>
  <externalReferences>
    <externalReference r:id="rId5"/>
  </externalReferences>
  <definedNames>
    <definedName name="\A">#REF!</definedName>
    <definedName name="\B">#REF!</definedName>
    <definedName name="_xlnm.Print_Area" localSheetId="0">'①世界の動向'!$B$1:$M$51</definedName>
    <definedName name="_xlnm.Print_Area" localSheetId="1">'②米国の動向'!$B$1:$M$57</definedName>
    <definedName name="Print_Area_MI" localSheetId="0">'①世界の動向'!$A$1:$L$50</definedName>
    <definedName name="Print_Area_MI" localSheetId="1">'②米国の動向'!$A$1:$L$53</definedName>
    <definedName name="PRINT_AREA_MI">#REF!</definedName>
    <definedName name="表">#REF!</definedName>
    <definedName name="表2">#REF!</definedName>
  </definedNames>
  <calcPr fullCalcOnLoad="1"/>
</workbook>
</file>

<file path=xl/sharedStrings.xml><?xml version="1.0" encoding="utf-8"?>
<sst xmlns="http://schemas.openxmlformats.org/spreadsheetml/2006/main" count="155" uniqueCount="53">
  <si>
    <t>世界の穀物･大豆の需給動向</t>
  </si>
  <si>
    <t>【穀物】</t>
  </si>
  <si>
    <t>年度</t>
  </si>
  <si>
    <t xml:space="preserve"> 項目</t>
  </si>
  <si>
    <t>(見込み)</t>
  </si>
  <si>
    <t>(予想)</t>
  </si>
  <si>
    <t xml:space="preserve"> 前年度比</t>
  </si>
  <si>
    <t>前月差</t>
  </si>
  <si>
    <t xml:space="preserve"> 全体</t>
  </si>
  <si>
    <t xml:space="preserve">  生  産  量</t>
  </si>
  <si>
    <t xml:space="preserve">  消  費  量</t>
  </si>
  <si>
    <t xml:space="preserve">  期末在庫量</t>
  </si>
  <si>
    <t xml:space="preserve">  期末在庫率</t>
  </si>
  <si>
    <t xml:space="preserve"> 小麦</t>
  </si>
  <si>
    <t>とうもろこし</t>
  </si>
  <si>
    <t xml:space="preserve"> 米(精米)</t>
  </si>
  <si>
    <t>【大豆】</t>
  </si>
  <si>
    <t xml:space="preserve"> 粗粒穀物</t>
  </si>
  <si>
    <t xml:space="preserve">  輸  出  量</t>
  </si>
  <si>
    <t xml:space="preserve"> 粗粒穀物</t>
  </si>
  <si>
    <t>　 　　5) 前月差の欄は、2004/05年度の数値についての前月発表値との対差。</t>
  </si>
  <si>
    <t xml:space="preserve"> </t>
  </si>
  <si>
    <t xml:space="preserve"> </t>
  </si>
  <si>
    <t xml:space="preserve"> 　　　　　　　　「Grain：World Markets and Trade｣､「PS&amp;D」</t>
  </si>
  <si>
    <t xml:space="preserve"> 　　　　　　　　「Grain：World Markets and Trade｣､「PS&amp;D」</t>
  </si>
  <si>
    <t>米国の穀物･大豆の需給動向</t>
  </si>
  <si>
    <t xml:space="preserve">  　　　とうもろこし(9～8月)､米(8～7月)、大豆(9～8月)]</t>
  </si>
  <si>
    <t>（参　考）</t>
  </si>
  <si>
    <t xml:space="preserve">  (単位：百万ﾄﾝ)</t>
  </si>
  <si>
    <t>2006/07</t>
  </si>
  <si>
    <t>前月</t>
  </si>
  <si>
    <t>2012/13</t>
  </si>
  <si>
    <t>2011/12</t>
  </si>
  <si>
    <r>
      <t xml:space="preserve"> 前年度比
</t>
    </r>
    <r>
      <rPr>
        <sz val="9"/>
        <rFont val="ＭＳ 明朝"/>
        <family val="1"/>
      </rPr>
      <t>(期末在庫率は「前年度差」)</t>
    </r>
  </si>
  <si>
    <t>2012/13</t>
  </si>
  <si>
    <t>2013/14</t>
  </si>
  <si>
    <t>2013/14</t>
  </si>
  <si>
    <t>2013/14</t>
  </si>
  <si>
    <t xml:space="preserve"> 　　　2) 小麦は、小麦及び小麦粉(小麦換算)の計。</t>
  </si>
  <si>
    <t>　 　　3) 期末在庫率(％)＝期末在庫量×100／消費量</t>
  </si>
  <si>
    <t>　 　　4) 年度のとり方は、品目及び地域により異なる。[例えば､米国では､小麦(6～5月)､</t>
  </si>
  <si>
    <t>　　　 7) （参考）は、2008年の価格高騰の原因となった2006/07年度の需給について掲載。</t>
  </si>
  <si>
    <t>　 　　8) なお、「Grain：World Markets and Trade｣､「PS&amp;D」については、公表された最新
　　　 　のデータを使用している。</t>
  </si>
  <si>
    <t>　 注：1) 穀物全体は、小麦、粗粒穀物、米(精米)の計。なお、各品目の計が全体の数値と</t>
  </si>
  <si>
    <t xml:space="preserve">        合わない場合がある。　　　 </t>
  </si>
  <si>
    <t>　 　　5) 前月差の欄は、2013/14年度の数値についての前月発表値との対差。</t>
  </si>
  <si>
    <t>　 　　5) 前月差の欄は、2013/14年度の数値についての前月発表値との対差。</t>
  </si>
  <si>
    <t>2013.09</t>
  </si>
  <si>
    <t xml:space="preserve"> (米国農務省2013年9月12日発表)</t>
  </si>
  <si>
    <t xml:space="preserve"> 資料：米国農務省「World Agricultural Supply and Demand Estimates｣(September 12, 2013)</t>
  </si>
  <si>
    <t>　 　　6) 在庫率の前年度比及び前月差の欄は、前年度及び前月発表とのポイント差。
        なお、表示単位以下の数値により計算しているため、表上では合わない場合がある。</t>
  </si>
  <si>
    <t>　 　　6) 在庫率の前年度比及び前月差の欄は、前年度及び前月発表とのポイント差。
        なお、表示単位以下の数値により計算しているため、表上では合わない場合がある。</t>
  </si>
  <si>
    <t>　 　　3) 期末在庫率(％)＝期末在庫量×100／(消費量＋輸出量)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</si>
</sst>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"/>
    <numFmt numFmtId="179" formatCode="0.0%"/>
    <numFmt numFmtId="180" formatCode="0.000"/>
    <numFmt numFmtId="181" formatCode="#,##0.0;\-#,##0.0"/>
    <numFmt numFmtId="182" formatCode="0.0_);[Red]\(0.0\)"/>
    <numFmt numFmtId="183" formatCode="#,##0.0;[Red]\-#,##0.0"/>
    <numFmt numFmtId="184" formatCode="0.0_ "/>
    <numFmt numFmtId="185" formatCode="#,##0.000;\-#,##0.000"/>
    <numFmt numFmtId="186" formatCode="#,##0.00_);[Red]\(#,##0.00\)"/>
    <numFmt numFmtId="187" formatCode="#,##0.000_);[Red]\(#,##0.000\)"/>
    <numFmt numFmtId="188" formatCode="#,##0.0_);[Red]\(#,##0.0\)"/>
    <numFmt numFmtId="189" formatCode="0.00_);[Red]\(0.00\)"/>
    <numFmt numFmtId="190" formatCode="0.000_);[Red]\(0.000\)"/>
    <numFmt numFmtId="191" formatCode="0_);[Red]\(0\)"/>
    <numFmt numFmtId="192" formatCode="#,##0.0_ ;[Red]\-#,##0.0\ "/>
    <numFmt numFmtId="193" formatCode="#,##0.00_ ;[Red]\-#,##0.00\ "/>
    <numFmt numFmtId="194" formatCode="#,##0.0"/>
    <numFmt numFmtId="195" formatCode="0_ "/>
    <numFmt numFmtId="196" formatCode="#,##0.000_ ;[Red]\-#,##0.000\ "/>
    <numFmt numFmtId="197" formatCode="#,##0_);[Red]\(#,##0\)"/>
    <numFmt numFmtId="198" formatCode="#,##0_ ;[Red]\-#,##0\ "/>
    <numFmt numFmtId="199" formatCode="#,##0.000"/>
    <numFmt numFmtId="200" formatCode="0.0000"/>
    <numFmt numFmtId="201" formatCode="0.00000"/>
    <numFmt numFmtId="202" formatCode="0.000000"/>
    <numFmt numFmtId="203" formatCode="0.0000000"/>
    <numFmt numFmtId="204" formatCode="#,##0.0_ "/>
    <numFmt numFmtId="205" formatCode="0.0;&quot;▲ &quot;0.0"/>
    <numFmt numFmtId="206" formatCode="0;&quot;▲ &quot;0"/>
    <numFmt numFmtId="207" formatCode="0.0;[Red]0.0"/>
    <numFmt numFmtId="208" formatCode="#,##0.00_ 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5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20"/>
      <name val="ＭＳ 明朝"/>
      <family val="1"/>
    </font>
    <font>
      <b/>
      <sz val="16"/>
      <name val="ＭＳ ゴシック"/>
      <family val="3"/>
    </font>
    <font>
      <b/>
      <sz val="14"/>
      <name val="ＭＳ ゴシック"/>
      <family val="3"/>
    </font>
    <font>
      <u val="single"/>
      <sz val="6.5"/>
      <color indexed="12"/>
      <name val="ＭＳ 明朝"/>
      <family val="1"/>
    </font>
    <font>
      <u val="single"/>
      <sz val="6.5"/>
      <color indexed="36"/>
      <name val="ＭＳ 明朝"/>
      <family val="1"/>
    </font>
    <font>
      <sz val="14"/>
      <color indexed="10"/>
      <name val="ＭＳ 明朝"/>
      <family val="1"/>
    </font>
    <font>
      <sz val="14"/>
      <name val="ＭＳ ゴシック"/>
      <family val="3"/>
    </font>
    <font>
      <i/>
      <sz val="14"/>
      <name val="ＭＳ 明朝"/>
      <family val="1"/>
    </font>
    <font>
      <b/>
      <sz val="14"/>
      <name val="ＭＳ 明朝"/>
      <family val="1"/>
    </font>
    <font>
      <sz val="8"/>
      <name val="Verdana"/>
      <family val="2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明朝"/>
      <family val="1"/>
    </font>
    <font>
      <sz val="14"/>
      <name val="Calibri"/>
      <family val="3"/>
    </font>
    <font>
      <b/>
      <sz val="14"/>
      <name val="Calibri"/>
      <family val="3"/>
    </font>
    <font>
      <sz val="14"/>
      <name val="Cambria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1" borderId="4" applyNumberFormat="0" applyAlignment="0" applyProtection="0"/>
    <xf numFmtId="37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51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37" fontId="4" fillId="0" borderId="0" xfId="61">
      <alignment/>
      <protection/>
    </xf>
    <xf numFmtId="37" fontId="4" fillId="0" borderId="0" xfId="61" applyAlignment="1">
      <alignment horizontal="center"/>
      <protection/>
    </xf>
    <xf numFmtId="0" fontId="4" fillId="0" borderId="0" xfId="62">
      <alignment/>
      <protection/>
    </xf>
    <xf numFmtId="0" fontId="4" fillId="0" borderId="0" xfId="62" applyAlignment="1">
      <alignment horizontal="center"/>
      <protection/>
    </xf>
    <xf numFmtId="0" fontId="4" fillId="0" borderId="0" xfId="62" applyAlignment="1">
      <alignment horizontal="right"/>
      <protection/>
    </xf>
    <xf numFmtId="0" fontId="4" fillId="0" borderId="0" xfId="62" applyBorder="1">
      <alignment/>
      <protection/>
    </xf>
    <xf numFmtId="37" fontId="4" fillId="0" borderId="0" xfId="61" applyFont="1" applyAlignment="1">
      <alignment horizontal="left"/>
      <protection/>
    </xf>
    <xf numFmtId="0" fontId="4" fillId="0" borderId="0" xfId="62" applyFont="1">
      <alignment/>
      <protection/>
    </xf>
    <xf numFmtId="37" fontId="4" fillId="0" borderId="0" xfId="61" applyFont="1">
      <alignment/>
      <protection/>
    </xf>
    <xf numFmtId="37" fontId="6" fillId="0" borderId="0" xfId="61" applyFont="1">
      <alignment/>
      <protection/>
    </xf>
    <xf numFmtId="37" fontId="7" fillId="0" borderId="0" xfId="61" applyFont="1" applyBorder="1" applyAlignment="1">
      <alignment horizontal="left"/>
      <protection/>
    </xf>
    <xf numFmtId="37" fontId="8" fillId="0" borderId="0" xfId="61" applyFont="1" applyBorder="1">
      <alignment/>
      <protection/>
    </xf>
    <xf numFmtId="0" fontId="7" fillId="0" borderId="0" xfId="62" applyFont="1" applyBorder="1" applyAlignment="1">
      <alignment horizontal="left"/>
      <protection/>
    </xf>
    <xf numFmtId="179" fontId="4" fillId="0" borderId="0" xfId="61" applyNumberFormat="1">
      <alignment/>
      <protection/>
    </xf>
    <xf numFmtId="0" fontId="4" fillId="0" borderId="0" xfId="62" applyFont="1" applyAlignment="1" quotePrefix="1">
      <alignment horizontal="right"/>
      <protection/>
    </xf>
    <xf numFmtId="0" fontId="0" fillId="0" borderId="0" xfId="0" applyAlignment="1">
      <alignment horizontal="right"/>
    </xf>
    <xf numFmtId="37" fontId="4" fillId="0" borderId="0" xfId="61" applyAlignment="1">
      <alignment horizontal="right"/>
      <protection/>
    </xf>
    <xf numFmtId="0" fontId="4" fillId="0" borderId="0" xfId="62" applyBorder="1" applyAlignment="1">
      <alignment horizontal="center"/>
      <protection/>
    </xf>
    <xf numFmtId="0" fontId="4" fillId="0" borderId="0" xfId="62" applyBorder="1" applyAlignment="1">
      <alignment horizontal="right"/>
      <protection/>
    </xf>
    <xf numFmtId="0" fontId="4" fillId="0" borderId="0" xfId="62" applyFont="1" applyBorder="1">
      <alignment/>
      <protection/>
    </xf>
    <xf numFmtId="181" fontId="4" fillId="0" borderId="0" xfId="61" applyNumberFormat="1">
      <alignment/>
      <protection/>
    </xf>
    <xf numFmtId="0" fontId="4" fillId="0" borderId="0" xfId="62" applyFont="1" applyAlignment="1">
      <alignment horizontal="left"/>
      <protection/>
    </xf>
    <xf numFmtId="37" fontId="4" fillId="0" borderId="0" xfId="61" applyBorder="1">
      <alignment/>
      <protection/>
    </xf>
    <xf numFmtId="37" fontId="4" fillId="0" borderId="10" xfId="61" applyBorder="1">
      <alignment/>
      <protection/>
    </xf>
    <xf numFmtId="37" fontId="4" fillId="0" borderId="11" xfId="61" applyBorder="1">
      <alignment/>
      <protection/>
    </xf>
    <xf numFmtId="37" fontId="4" fillId="0" borderId="0" xfId="61" applyBorder="1" applyAlignment="1">
      <alignment horizontal="center"/>
      <protection/>
    </xf>
    <xf numFmtId="0" fontId="4" fillId="0" borderId="10" xfId="62" applyBorder="1">
      <alignment/>
      <protection/>
    </xf>
    <xf numFmtId="37" fontId="4" fillId="0" borderId="12" xfId="61" applyBorder="1">
      <alignment/>
      <protection/>
    </xf>
    <xf numFmtId="37" fontId="4" fillId="0" borderId="13" xfId="61" applyBorder="1" applyAlignment="1">
      <alignment horizontal="right"/>
      <protection/>
    </xf>
    <xf numFmtId="37" fontId="8" fillId="0" borderId="14" xfId="61" applyFont="1" applyBorder="1">
      <alignment/>
      <protection/>
    </xf>
    <xf numFmtId="37" fontId="4" fillId="0" borderId="14" xfId="61" applyBorder="1">
      <alignment/>
      <protection/>
    </xf>
    <xf numFmtId="37" fontId="4" fillId="0" borderId="15" xfId="61" applyBorder="1">
      <alignment/>
      <protection/>
    </xf>
    <xf numFmtId="37" fontId="4" fillId="0" borderId="16" xfId="61" applyBorder="1">
      <alignment/>
      <protection/>
    </xf>
    <xf numFmtId="37" fontId="4" fillId="0" borderId="17" xfId="61" applyBorder="1">
      <alignment/>
      <protection/>
    </xf>
    <xf numFmtId="37" fontId="4" fillId="0" borderId="18" xfId="61" applyFont="1" applyBorder="1" applyAlignment="1" quotePrefix="1">
      <alignment horizontal="center"/>
      <protection/>
    </xf>
    <xf numFmtId="37" fontId="4" fillId="0" borderId="19" xfId="61" applyFont="1" applyBorder="1" applyAlignment="1">
      <alignment horizontal="center"/>
      <protection/>
    </xf>
    <xf numFmtId="0" fontId="8" fillId="0" borderId="14" xfId="62" applyFont="1" applyBorder="1">
      <alignment/>
      <protection/>
    </xf>
    <xf numFmtId="0" fontId="4" fillId="0" borderId="14" xfId="62" applyBorder="1">
      <alignment/>
      <protection/>
    </xf>
    <xf numFmtId="0" fontId="4" fillId="0" borderId="15" xfId="62" applyBorder="1">
      <alignment/>
      <protection/>
    </xf>
    <xf numFmtId="0" fontId="4" fillId="0" borderId="16" xfId="62" applyBorder="1">
      <alignment/>
      <protection/>
    </xf>
    <xf numFmtId="0" fontId="8" fillId="0" borderId="0" xfId="62" applyFont="1" applyBorder="1">
      <alignment/>
      <protection/>
    </xf>
    <xf numFmtId="0" fontId="4" fillId="0" borderId="20" xfId="62" applyBorder="1" applyAlignment="1">
      <alignment horizontal="right"/>
      <protection/>
    </xf>
    <xf numFmtId="0" fontId="4" fillId="0" borderId="17" xfId="62" applyBorder="1">
      <alignment/>
      <protection/>
    </xf>
    <xf numFmtId="0" fontId="4" fillId="0" borderId="12" xfId="62" applyBorder="1">
      <alignment/>
      <protection/>
    </xf>
    <xf numFmtId="0" fontId="4" fillId="0" borderId="13" xfId="62" applyBorder="1" applyAlignment="1">
      <alignment horizontal="right"/>
      <protection/>
    </xf>
    <xf numFmtId="0" fontId="4" fillId="0" borderId="11" xfId="62" applyBorder="1">
      <alignment/>
      <protection/>
    </xf>
    <xf numFmtId="0" fontId="4" fillId="0" borderId="19" xfId="62" applyBorder="1">
      <alignment/>
      <protection/>
    </xf>
    <xf numFmtId="0" fontId="4" fillId="0" borderId="21" xfId="62" applyBorder="1" applyAlignment="1">
      <alignment horizontal="left"/>
      <protection/>
    </xf>
    <xf numFmtId="0" fontId="4" fillId="0" borderId="20" xfId="62" applyBorder="1" applyAlignment="1">
      <alignment horizontal="center"/>
      <protection/>
    </xf>
    <xf numFmtId="2" fontId="4" fillId="0" borderId="0" xfId="62" applyNumberFormat="1" applyFill="1" applyBorder="1" applyProtection="1">
      <alignment/>
      <protection/>
    </xf>
    <xf numFmtId="0" fontId="4" fillId="33" borderId="18" xfId="62" applyFill="1" applyBorder="1">
      <alignment/>
      <protection/>
    </xf>
    <xf numFmtId="0" fontId="4" fillId="33" borderId="13" xfId="62" applyFill="1" applyBorder="1" applyAlignment="1">
      <alignment horizontal="left"/>
      <protection/>
    </xf>
    <xf numFmtId="0" fontId="4" fillId="33" borderId="22" xfId="62" applyFill="1" applyBorder="1" applyAlignment="1">
      <alignment horizontal="right"/>
      <protection/>
    </xf>
    <xf numFmtId="0" fontId="4" fillId="0" borderId="23" xfId="62" applyFill="1" applyBorder="1">
      <alignment/>
      <protection/>
    </xf>
    <xf numFmtId="0" fontId="4" fillId="0" borderId="24" xfId="62" applyFill="1" applyBorder="1" applyAlignment="1">
      <alignment horizontal="center"/>
      <protection/>
    </xf>
    <xf numFmtId="0" fontId="4" fillId="0" borderId="25" xfId="62" applyFill="1" applyBorder="1" applyAlignment="1">
      <alignment horizontal="right"/>
      <protection/>
    </xf>
    <xf numFmtId="37" fontId="4" fillId="0" borderId="0" xfId="61" applyFill="1">
      <alignment/>
      <protection/>
    </xf>
    <xf numFmtId="37" fontId="4" fillId="0" borderId="0" xfId="61" applyBorder="1" applyAlignment="1">
      <alignment horizontal="right"/>
      <protection/>
    </xf>
    <xf numFmtId="37" fontId="4" fillId="0" borderId="26" xfId="61" applyFont="1" applyBorder="1" applyAlignment="1" quotePrefix="1">
      <alignment horizontal="center"/>
      <protection/>
    </xf>
    <xf numFmtId="179" fontId="4" fillId="0" borderId="27" xfId="61" applyNumberFormat="1" applyFont="1" applyBorder="1" applyProtection="1">
      <alignment/>
      <protection/>
    </xf>
    <xf numFmtId="0" fontId="4" fillId="0" borderId="28" xfId="62" applyBorder="1" applyAlignment="1">
      <alignment horizontal="right"/>
      <protection/>
    </xf>
    <xf numFmtId="178" fontId="4" fillId="0" borderId="28" xfId="61" applyNumberFormat="1" applyFont="1" applyBorder="1" applyAlignment="1" applyProtection="1">
      <alignment horizontal="right"/>
      <protection/>
    </xf>
    <xf numFmtId="0" fontId="4" fillId="0" borderId="13" xfId="62" applyBorder="1">
      <alignment/>
      <protection/>
    </xf>
    <xf numFmtId="178" fontId="4" fillId="0" borderId="28" xfId="62" applyNumberFormat="1" applyFont="1" applyBorder="1" applyAlignment="1" applyProtection="1">
      <alignment horizontal="right"/>
      <protection/>
    </xf>
    <xf numFmtId="37" fontId="4" fillId="0" borderId="11" xfId="61" applyNumberFormat="1" applyFont="1" applyBorder="1" applyProtection="1">
      <alignment/>
      <protection/>
    </xf>
    <xf numFmtId="37" fontId="4" fillId="0" borderId="0" xfId="61" applyNumberFormat="1" applyFont="1" applyBorder="1" applyAlignment="1" applyProtection="1">
      <alignment horizontal="center"/>
      <protection/>
    </xf>
    <xf numFmtId="179" fontId="4" fillId="0" borderId="0" xfId="61" applyNumberFormat="1" applyFont="1" applyBorder="1" applyProtection="1">
      <alignment/>
      <protection/>
    </xf>
    <xf numFmtId="37" fontId="4" fillId="0" borderId="11" xfId="61" applyNumberFormat="1" applyFont="1" applyFill="1" applyBorder="1" applyProtection="1">
      <alignment/>
      <protection/>
    </xf>
    <xf numFmtId="2" fontId="4" fillId="0" borderId="0" xfId="62" applyNumberFormat="1" applyFont="1" applyFill="1" applyBorder="1" applyProtection="1">
      <alignment/>
      <protection/>
    </xf>
    <xf numFmtId="37" fontId="4" fillId="0" borderId="19" xfId="61" applyNumberFormat="1" applyFont="1" applyBorder="1" applyProtection="1">
      <alignment/>
      <protection/>
    </xf>
    <xf numFmtId="37" fontId="4" fillId="0" borderId="10" xfId="61" applyNumberFormat="1" applyFont="1" applyBorder="1" applyAlignment="1" applyProtection="1">
      <alignment horizontal="center"/>
      <protection/>
    </xf>
    <xf numFmtId="37" fontId="4" fillId="0" borderId="19" xfId="61" applyNumberFormat="1" applyFont="1" applyFill="1" applyBorder="1" applyProtection="1">
      <alignment/>
      <protection/>
    </xf>
    <xf numFmtId="2" fontId="4" fillId="0" borderId="10" xfId="62" applyNumberFormat="1" applyFont="1" applyFill="1" applyBorder="1" applyProtection="1">
      <alignment/>
      <protection/>
    </xf>
    <xf numFmtId="37" fontId="4" fillId="0" borderId="0" xfId="61" applyNumberFormat="1" applyFont="1" applyFill="1" applyBorder="1" applyAlignment="1" applyProtection="1">
      <alignment horizontal="center"/>
      <protection/>
    </xf>
    <xf numFmtId="37" fontId="4" fillId="0" borderId="0" xfId="61" applyNumberFormat="1" applyFont="1" applyBorder="1" applyProtection="1">
      <alignment/>
      <protection/>
    </xf>
    <xf numFmtId="37" fontId="4" fillId="0" borderId="28" xfId="61" applyNumberFormat="1" applyFont="1" applyBorder="1" applyProtection="1">
      <alignment/>
      <protection/>
    </xf>
    <xf numFmtId="37" fontId="4" fillId="0" borderId="23" xfId="61" applyNumberFormat="1" applyFont="1" applyFill="1" applyBorder="1" applyProtection="1">
      <alignment/>
      <protection/>
    </xf>
    <xf numFmtId="37" fontId="4" fillId="0" borderId="24" xfId="61" applyNumberFormat="1" applyFont="1" applyFill="1" applyBorder="1" applyAlignment="1" applyProtection="1">
      <alignment horizontal="center"/>
      <protection/>
    </xf>
    <xf numFmtId="37" fontId="4" fillId="0" borderId="29" xfId="61" applyNumberFormat="1" applyFont="1" applyBorder="1" applyProtection="1">
      <alignment/>
      <protection/>
    </xf>
    <xf numFmtId="37" fontId="4" fillId="0" borderId="16" xfId="61" applyNumberFormat="1" applyFont="1" applyBorder="1" applyAlignment="1" applyProtection="1">
      <alignment horizontal="center"/>
      <protection/>
    </xf>
    <xf numFmtId="37" fontId="4" fillId="0" borderId="29" xfId="61" applyNumberFormat="1" applyFont="1" applyFill="1" applyBorder="1" applyProtection="1">
      <alignment/>
      <protection/>
    </xf>
    <xf numFmtId="2" fontId="4" fillId="0" borderId="16" xfId="62" applyNumberFormat="1" applyFont="1" applyFill="1" applyBorder="1" applyProtection="1">
      <alignment/>
      <protection/>
    </xf>
    <xf numFmtId="179" fontId="4" fillId="0" borderId="30" xfId="61" applyNumberFormat="1" applyFont="1" applyBorder="1" applyProtection="1">
      <alignment/>
      <protection/>
    </xf>
    <xf numFmtId="37" fontId="4" fillId="0" borderId="0" xfId="61" applyNumberFormat="1" applyFont="1" applyFill="1" applyBorder="1" applyProtection="1">
      <alignment/>
      <protection/>
    </xf>
    <xf numFmtId="37" fontId="4" fillId="0" borderId="13" xfId="61" applyNumberFormat="1" applyFont="1" applyBorder="1" applyProtection="1">
      <alignment/>
      <protection/>
    </xf>
    <xf numFmtId="37" fontId="4" fillId="0" borderId="13" xfId="61" applyNumberFormat="1" applyFont="1" applyBorder="1" applyAlignment="1" applyProtection="1">
      <alignment horizontal="center"/>
      <protection/>
    </xf>
    <xf numFmtId="37" fontId="4" fillId="0" borderId="18" xfId="61" applyNumberFormat="1" applyFont="1" applyFill="1" applyBorder="1" applyProtection="1">
      <alignment/>
      <protection/>
    </xf>
    <xf numFmtId="2" fontId="4" fillId="0" borderId="13" xfId="62" applyNumberFormat="1" applyFont="1" applyFill="1" applyBorder="1" applyProtection="1">
      <alignment/>
      <protection/>
    </xf>
    <xf numFmtId="37" fontId="4" fillId="0" borderId="16" xfId="61" applyNumberFormat="1" applyFont="1" applyBorder="1" applyProtection="1">
      <alignment/>
      <protection/>
    </xf>
    <xf numFmtId="2" fontId="4" fillId="0" borderId="11" xfId="62" applyNumberFormat="1" applyFont="1" applyBorder="1" applyProtection="1">
      <alignment/>
      <protection/>
    </xf>
    <xf numFmtId="2" fontId="4" fillId="0" borderId="0" xfId="62" applyNumberFormat="1" applyFont="1" applyBorder="1" applyAlignment="1" applyProtection="1">
      <alignment horizontal="center"/>
      <protection/>
    </xf>
    <xf numFmtId="179" fontId="4" fillId="0" borderId="0" xfId="62" applyNumberFormat="1" applyFont="1" applyBorder="1" applyAlignment="1" applyProtection="1">
      <alignment horizontal="right"/>
      <protection/>
    </xf>
    <xf numFmtId="179" fontId="4" fillId="0" borderId="11" xfId="62" applyNumberFormat="1" applyFont="1" applyFill="1" applyBorder="1" applyProtection="1">
      <alignment/>
      <protection/>
    </xf>
    <xf numFmtId="179" fontId="4" fillId="0" borderId="19" xfId="62" applyNumberFormat="1" applyFont="1" applyFill="1" applyBorder="1" applyProtection="1">
      <alignment/>
      <protection/>
    </xf>
    <xf numFmtId="2" fontId="4" fillId="0" borderId="10" xfId="62" applyNumberFormat="1" applyFont="1" applyBorder="1" applyAlignment="1" applyProtection="1">
      <alignment horizontal="center"/>
      <protection/>
    </xf>
    <xf numFmtId="178" fontId="4" fillId="0" borderId="10" xfId="62" applyNumberFormat="1" applyFont="1" applyBorder="1" applyAlignment="1" applyProtection="1">
      <alignment horizontal="right"/>
      <protection/>
    </xf>
    <xf numFmtId="179" fontId="4" fillId="0" borderId="27" xfId="62" applyNumberFormat="1" applyFont="1" applyBorder="1" applyProtection="1">
      <alignment/>
      <protection/>
    </xf>
    <xf numFmtId="0" fontId="4" fillId="0" borderId="11" xfId="62" applyFont="1" applyBorder="1">
      <alignment/>
      <protection/>
    </xf>
    <xf numFmtId="0" fontId="4" fillId="0" borderId="0" xfId="62" applyFont="1" applyBorder="1" applyAlignment="1">
      <alignment horizontal="center"/>
      <protection/>
    </xf>
    <xf numFmtId="0" fontId="4" fillId="0" borderId="0" xfId="62" applyFont="1" applyBorder="1" applyAlignment="1">
      <alignment horizontal="right"/>
      <protection/>
    </xf>
    <xf numFmtId="0" fontId="4" fillId="0" borderId="23" xfId="62" applyFont="1" applyFill="1" applyBorder="1">
      <alignment/>
      <protection/>
    </xf>
    <xf numFmtId="2" fontId="4" fillId="0" borderId="24" xfId="62" applyNumberFormat="1" applyFont="1" applyFill="1" applyBorder="1" applyProtection="1">
      <alignment/>
      <protection/>
    </xf>
    <xf numFmtId="179" fontId="4" fillId="0" borderId="29" xfId="62" applyNumberFormat="1" applyFont="1" applyBorder="1" applyProtection="1">
      <alignment/>
      <protection/>
    </xf>
    <xf numFmtId="179" fontId="4" fillId="0" borderId="29" xfId="62" applyNumberFormat="1" applyFont="1" applyFill="1" applyBorder="1" applyProtection="1">
      <alignment/>
      <protection/>
    </xf>
    <xf numFmtId="2" fontId="4" fillId="0" borderId="16" xfId="62" applyNumberFormat="1" applyFont="1" applyBorder="1" applyAlignment="1" applyProtection="1">
      <alignment horizontal="center"/>
      <protection/>
    </xf>
    <xf numFmtId="178" fontId="4" fillId="0" borderId="16" xfId="62" applyNumberFormat="1" applyFont="1" applyBorder="1" applyAlignment="1" applyProtection="1">
      <alignment horizontal="right"/>
      <protection/>
    </xf>
    <xf numFmtId="179" fontId="4" fillId="0" borderId="30" xfId="62" applyNumberFormat="1" applyFont="1" applyBorder="1" applyProtection="1">
      <alignment/>
      <protection/>
    </xf>
    <xf numFmtId="178" fontId="4" fillId="0" borderId="0" xfId="62" applyNumberFormat="1" applyFont="1" applyBorder="1" applyAlignment="1" applyProtection="1">
      <alignment horizontal="right"/>
      <protection/>
    </xf>
    <xf numFmtId="0" fontId="4" fillId="0" borderId="18" xfId="62" applyFont="1" applyBorder="1">
      <alignment/>
      <protection/>
    </xf>
    <xf numFmtId="2" fontId="4" fillId="0" borderId="13" xfId="62" applyNumberFormat="1" applyFont="1" applyBorder="1" applyAlignment="1" applyProtection="1">
      <alignment horizontal="center"/>
      <protection/>
    </xf>
    <xf numFmtId="179" fontId="4" fillId="0" borderId="13" xfId="62" applyNumberFormat="1" applyFont="1" applyBorder="1" applyAlignment="1" applyProtection="1">
      <alignment horizontal="right"/>
      <protection/>
    </xf>
    <xf numFmtId="179" fontId="4" fillId="0" borderId="18" xfId="62" applyNumberFormat="1" applyFont="1" applyFill="1" applyBorder="1" applyProtection="1">
      <alignment/>
      <protection/>
    </xf>
    <xf numFmtId="0" fontId="11" fillId="0" borderId="0" xfId="62" applyFont="1">
      <alignment/>
      <protection/>
    </xf>
    <xf numFmtId="37" fontId="13" fillId="0" borderId="0" xfId="61" applyFont="1" applyAlignment="1">
      <alignment horizontal="right"/>
      <protection/>
    </xf>
    <xf numFmtId="37" fontId="4" fillId="0" borderId="31" xfId="61" applyNumberFormat="1" applyFont="1" applyBorder="1" applyProtection="1">
      <alignment/>
      <protection/>
    </xf>
    <xf numFmtId="37" fontId="4" fillId="0" borderId="32" xfId="61" applyBorder="1">
      <alignment/>
      <protection/>
    </xf>
    <xf numFmtId="179" fontId="4" fillId="0" borderId="30" xfId="61" applyNumberFormat="1" applyFont="1" applyBorder="1" applyAlignment="1" applyProtection="1">
      <alignment horizontal="right"/>
      <protection/>
    </xf>
    <xf numFmtId="178" fontId="4" fillId="0" borderId="13" xfId="61" applyNumberFormat="1" applyFont="1" applyFill="1" applyBorder="1" applyAlignment="1" applyProtection="1">
      <alignment horizontal="right"/>
      <protection/>
    </xf>
    <xf numFmtId="179" fontId="4" fillId="0" borderId="0" xfId="62" applyNumberFormat="1" applyFont="1" applyBorder="1" applyProtection="1">
      <alignment/>
      <protection/>
    </xf>
    <xf numFmtId="179" fontId="4" fillId="0" borderId="0" xfId="62" applyNumberFormat="1" applyFont="1" applyFill="1" applyBorder="1" applyProtection="1">
      <alignment/>
      <protection/>
    </xf>
    <xf numFmtId="2" fontId="4" fillId="0" borderId="0" xfId="62" applyNumberFormat="1" applyFont="1" applyBorder="1" applyProtection="1">
      <alignment/>
      <protection/>
    </xf>
    <xf numFmtId="178" fontId="4" fillId="0" borderId="0" xfId="61" applyNumberFormat="1" applyFont="1" applyFill="1" applyBorder="1" applyAlignment="1" applyProtection="1">
      <alignment horizontal="right"/>
      <protection/>
    </xf>
    <xf numFmtId="39" fontId="4" fillId="0" borderId="0" xfId="61" applyNumberFormat="1">
      <alignment/>
      <protection/>
    </xf>
    <xf numFmtId="49" fontId="4" fillId="0" borderId="0" xfId="62" applyNumberFormat="1" applyFont="1" applyAlignment="1">
      <alignment horizontal="left"/>
      <protection/>
    </xf>
    <xf numFmtId="179" fontId="4" fillId="0" borderId="0" xfId="62" applyNumberFormat="1" applyFont="1" applyBorder="1" applyAlignment="1" applyProtection="1">
      <alignment horizontal="right" shrinkToFit="1"/>
      <protection/>
    </xf>
    <xf numFmtId="2" fontId="12" fillId="0" borderId="19" xfId="62" applyNumberFormat="1" applyFont="1" applyBorder="1" applyProtection="1">
      <alignment/>
      <protection/>
    </xf>
    <xf numFmtId="2" fontId="12" fillId="0" borderId="29" xfId="62" applyNumberFormat="1" applyFont="1" applyBorder="1" applyProtection="1">
      <alignment/>
      <protection/>
    </xf>
    <xf numFmtId="37" fontId="4" fillId="0" borderId="11" xfId="61" applyFont="1" applyBorder="1">
      <alignment/>
      <protection/>
    </xf>
    <xf numFmtId="37" fontId="4" fillId="0" borderId="0" xfId="61" applyFont="1" applyBorder="1" applyAlignment="1">
      <alignment horizontal="center"/>
      <protection/>
    </xf>
    <xf numFmtId="37" fontId="4" fillId="0" borderId="0" xfId="61" applyFont="1" applyBorder="1">
      <alignment/>
      <protection/>
    </xf>
    <xf numFmtId="37" fontId="4" fillId="0" borderId="23" xfId="61" applyFont="1" applyFill="1" applyBorder="1">
      <alignment/>
      <protection/>
    </xf>
    <xf numFmtId="37" fontId="4" fillId="0" borderId="24" xfId="61" applyFont="1" applyFill="1" applyBorder="1" applyAlignment="1">
      <alignment horizontal="center"/>
      <protection/>
    </xf>
    <xf numFmtId="37" fontId="4" fillId="0" borderId="33" xfId="61" applyFont="1" applyBorder="1">
      <alignment/>
      <protection/>
    </xf>
    <xf numFmtId="37" fontId="4" fillId="0" borderId="20" xfId="61" applyFont="1" applyBorder="1" applyAlignment="1">
      <alignment horizontal="center"/>
      <protection/>
    </xf>
    <xf numFmtId="37" fontId="4" fillId="33" borderId="18" xfId="61" applyFont="1" applyFill="1" applyBorder="1">
      <alignment/>
      <protection/>
    </xf>
    <xf numFmtId="37" fontId="4" fillId="33" borderId="13" xfId="61" applyFont="1" applyFill="1" applyBorder="1" applyAlignment="1">
      <alignment horizontal="left"/>
      <protection/>
    </xf>
    <xf numFmtId="37" fontId="4" fillId="33" borderId="22" xfId="61" applyFont="1" applyFill="1" applyBorder="1" applyAlignment="1">
      <alignment horizontal="right"/>
      <protection/>
    </xf>
    <xf numFmtId="37" fontId="4" fillId="0" borderId="10" xfId="61" applyFont="1" applyBorder="1">
      <alignment/>
      <protection/>
    </xf>
    <xf numFmtId="37" fontId="4" fillId="0" borderId="19" xfId="61" applyFont="1" applyBorder="1">
      <alignment/>
      <protection/>
    </xf>
    <xf numFmtId="37" fontId="4" fillId="0" borderId="16" xfId="61" applyFont="1" applyBorder="1">
      <alignment/>
      <protection/>
    </xf>
    <xf numFmtId="37" fontId="4" fillId="0" borderId="13" xfId="61" applyFont="1" applyBorder="1" applyAlignment="1">
      <alignment horizontal="right"/>
      <protection/>
    </xf>
    <xf numFmtId="37" fontId="4" fillId="0" borderId="13" xfId="61" applyFont="1" applyBorder="1">
      <alignment/>
      <protection/>
    </xf>
    <xf numFmtId="188" fontId="4" fillId="0" borderId="11" xfId="62" applyNumberFormat="1" applyFont="1" applyBorder="1" applyProtection="1">
      <alignment/>
      <protection/>
    </xf>
    <xf numFmtId="189" fontId="4" fillId="0" borderId="11" xfId="61" applyNumberFormat="1" applyFont="1" applyBorder="1">
      <alignment/>
      <protection/>
    </xf>
    <xf numFmtId="189" fontId="4" fillId="0" borderId="11" xfId="62" applyNumberFormat="1" applyBorder="1">
      <alignment/>
      <protection/>
    </xf>
    <xf numFmtId="189" fontId="4" fillId="0" borderId="0" xfId="62" applyNumberFormat="1" applyFont="1" applyBorder="1" applyProtection="1">
      <alignment/>
      <protection/>
    </xf>
    <xf numFmtId="189" fontId="4" fillId="0" borderId="0" xfId="62" applyNumberFormat="1" applyFont="1" applyFill="1" applyBorder="1" applyProtection="1">
      <alignment/>
      <protection/>
    </xf>
    <xf numFmtId="179" fontId="4" fillId="0" borderId="0" xfId="61" applyNumberFormat="1" applyFont="1" applyBorder="1" applyAlignment="1" applyProtection="1">
      <alignment shrinkToFit="1"/>
      <protection/>
    </xf>
    <xf numFmtId="37" fontId="4" fillId="0" borderId="0" xfId="61" applyAlignment="1">
      <alignment horizontal="center" shrinkToFit="1"/>
      <protection/>
    </xf>
    <xf numFmtId="37" fontId="4" fillId="0" borderId="0" xfId="61" applyAlignment="1">
      <alignment shrinkToFit="1"/>
      <protection/>
    </xf>
    <xf numFmtId="37" fontId="4" fillId="0" borderId="0" xfId="61" applyFont="1" applyBorder="1" applyAlignment="1">
      <alignment shrinkToFit="1"/>
      <protection/>
    </xf>
    <xf numFmtId="178" fontId="4" fillId="0" borderId="10" xfId="61" applyNumberFormat="1" applyFont="1" applyBorder="1" applyAlignment="1" applyProtection="1">
      <alignment shrinkToFit="1"/>
      <protection/>
    </xf>
    <xf numFmtId="9" fontId="4" fillId="0" borderId="0" xfId="61" applyNumberFormat="1" applyFont="1" applyBorder="1" applyAlignment="1" applyProtection="1">
      <alignment shrinkToFit="1"/>
      <protection/>
    </xf>
    <xf numFmtId="178" fontId="4" fillId="0" borderId="16" xfId="61" applyNumberFormat="1" applyFont="1" applyBorder="1" applyAlignment="1" applyProtection="1">
      <alignment shrinkToFit="1"/>
      <protection/>
    </xf>
    <xf numFmtId="178" fontId="4" fillId="0" borderId="0" xfId="61" applyNumberFormat="1" applyFont="1" applyBorder="1" applyAlignment="1" applyProtection="1">
      <alignment shrinkToFit="1"/>
      <protection/>
    </xf>
    <xf numFmtId="37" fontId="4" fillId="0" borderId="20" xfId="61" applyFont="1" applyBorder="1" applyAlignment="1">
      <alignment shrinkToFit="1"/>
      <protection/>
    </xf>
    <xf numFmtId="179" fontId="4" fillId="0" borderId="13" xfId="61" applyNumberFormat="1" applyFont="1" applyBorder="1" applyAlignment="1" applyProtection="1">
      <alignment shrinkToFit="1"/>
      <protection/>
    </xf>
    <xf numFmtId="37" fontId="4" fillId="0" borderId="0" xfId="61" applyFill="1" applyAlignment="1">
      <alignment shrinkToFit="1"/>
      <protection/>
    </xf>
    <xf numFmtId="189" fontId="14" fillId="0" borderId="0" xfId="62" applyNumberFormat="1" applyFont="1" applyFill="1" applyBorder="1" applyProtection="1">
      <alignment/>
      <protection/>
    </xf>
    <xf numFmtId="37" fontId="4" fillId="0" borderId="20" xfId="61" applyBorder="1" applyAlignment="1">
      <alignment horizontal="left"/>
      <protection/>
    </xf>
    <xf numFmtId="182" fontId="4" fillId="0" borderId="28" xfId="61" applyNumberFormat="1" applyFont="1" applyBorder="1" applyAlignment="1" applyProtection="1">
      <alignment horizontal="right"/>
      <protection/>
    </xf>
    <xf numFmtId="182" fontId="4" fillId="0" borderId="28" xfId="61" applyNumberFormat="1" applyFont="1" applyBorder="1" applyProtection="1">
      <alignment/>
      <protection/>
    </xf>
    <xf numFmtId="182" fontId="4" fillId="0" borderId="34" xfId="61" applyNumberFormat="1" applyFont="1" applyBorder="1" applyAlignment="1" applyProtection="1">
      <alignment horizontal="right"/>
      <protection/>
    </xf>
    <xf numFmtId="188" fontId="4" fillId="0" borderId="28" xfId="49" applyNumberFormat="1" applyFont="1" applyBorder="1" applyAlignment="1" applyProtection="1">
      <alignment horizontal="right"/>
      <protection/>
    </xf>
    <xf numFmtId="188" fontId="4" fillId="0" borderId="28" xfId="61" applyNumberFormat="1" applyFont="1" applyBorder="1" applyAlignment="1" applyProtection="1">
      <alignment horizontal="right"/>
      <protection/>
    </xf>
    <xf numFmtId="188" fontId="4" fillId="0" borderId="34" xfId="62" applyNumberFormat="1" applyFont="1" applyBorder="1" applyAlignment="1" applyProtection="1">
      <alignment horizontal="right"/>
      <protection/>
    </xf>
    <xf numFmtId="188" fontId="4" fillId="0" borderId="28" xfId="62" applyNumberFormat="1" applyFont="1" applyBorder="1" applyAlignment="1" applyProtection="1">
      <alignment horizontal="right"/>
      <protection/>
    </xf>
    <xf numFmtId="9" fontId="4" fillId="0" borderId="0" xfId="42" applyFont="1" applyAlignment="1">
      <alignment/>
    </xf>
    <xf numFmtId="179" fontId="4" fillId="0" borderId="0" xfId="42" applyNumberFormat="1" applyFont="1" applyAlignment="1">
      <alignment/>
    </xf>
    <xf numFmtId="0" fontId="4" fillId="0" borderId="0" xfId="61" applyNumberFormat="1">
      <alignment/>
      <protection/>
    </xf>
    <xf numFmtId="38" fontId="0" fillId="0" borderId="0" xfId="49" applyFont="1" applyAlignment="1">
      <alignment/>
    </xf>
    <xf numFmtId="38" fontId="0" fillId="0" borderId="0" xfId="49" applyFont="1" applyAlignment="1">
      <alignment vertical="center"/>
    </xf>
    <xf numFmtId="195" fontId="4" fillId="0" borderId="0" xfId="61" applyNumberFormat="1">
      <alignment/>
      <protection/>
    </xf>
    <xf numFmtId="38" fontId="4" fillId="0" borderId="0" xfId="49" applyFont="1" applyAlignment="1">
      <alignment/>
    </xf>
    <xf numFmtId="3" fontId="15" fillId="0" borderId="0" xfId="0" applyNumberFormat="1" applyFont="1" applyFill="1" applyAlignment="1">
      <alignment vertical="center"/>
    </xf>
    <xf numFmtId="38" fontId="15" fillId="0" borderId="0" xfId="49" applyFont="1" applyFill="1" applyAlignment="1">
      <alignment horizontal="right" vertical="center"/>
    </xf>
    <xf numFmtId="0" fontId="4" fillId="0" borderId="0" xfId="62" applyFont="1" quotePrefix="1">
      <alignment/>
      <protection/>
    </xf>
    <xf numFmtId="179" fontId="4" fillId="0" borderId="0" xfId="61" applyNumberFormat="1" applyFont="1">
      <alignment/>
      <protection/>
    </xf>
    <xf numFmtId="193" fontId="4" fillId="0" borderId="11" xfId="61" applyNumberFormat="1" applyFont="1" applyFill="1" applyBorder="1" applyProtection="1">
      <alignment/>
      <protection/>
    </xf>
    <xf numFmtId="193" fontId="4" fillId="0" borderId="0" xfId="61" applyNumberFormat="1" applyFont="1" applyFill="1" applyBorder="1" applyProtection="1">
      <alignment/>
      <protection/>
    </xf>
    <xf numFmtId="193" fontId="4" fillId="33" borderId="0" xfId="61" applyNumberFormat="1" applyFont="1" applyFill="1" applyBorder="1" applyProtection="1">
      <alignment/>
      <protection/>
    </xf>
    <xf numFmtId="193" fontId="4" fillId="0" borderId="13" xfId="61" applyNumberFormat="1" applyFont="1" applyFill="1" applyBorder="1" applyProtection="1">
      <alignment/>
      <protection/>
    </xf>
    <xf numFmtId="193" fontId="4" fillId="0" borderId="16" xfId="61" applyNumberFormat="1" applyFont="1" applyFill="1" applyBorder="1" applyProtection="1">
      <alignment/>
      <protection/>
    </xf>
    <xf numFmtId="186" fontId="4" fillId="0" borderId="11" xfId="62" applyNumberFormat="1" applyFont="1" applyFill="1" applyBorder="1">
      <alignment/>
      <protection/>
    </xf>
    <xf numFmtId="186" fontId="4" fillId="33" borderId="11" xfId="62" applyNumberFormat="1" applyFont="1" applyFill="1" applyBorder="1">
      <alignment/>
      <protection/>
    </xf>
    <xf numFmtId="179" fontId="4" fillId="0" borderId="35" xfId="42" applyNumberFormat="1" applyFont="1" applyFill="1" applyBorder="1" applyAlignment="1" applyProtection="1">
      <alignment/>
      <protection/>
    </xf>
    <xf numFmtId="179" fontId="4" fillId="0" borderId="36" xfId="42" applyNumberFormat="1" applyFont="1" applyFill="1" applyBorder="1" applyAlignment="1" applyProtection="1">
      <alignment/>
      <protection/>
    </xf>
    <xf numFmtId="179" fontId="4" fillId="33" borderId="36" xfId="42" applyNumberFormat="1" applyFont="1" applyFill="1" applyBorder="1" applyAlignment="1" applyProtection="1">
      <alignment/>
      <protection/>
    </xf>
    <xf numFmtId="179" fontId="4" fillId="0" borderId="29" xfId="42" applyNumberFormat="1" applyFont="1" applyBorder="1" applyAlignment="1" applyProtection="1">
      <alignment/>
      <protection/>
    </xf>
    <xf numFmtId="179" fontId="4" fillId="0" borderId="29" xfId="42" applyNumberFormat="1" applyFont="1" applyFill="1" applyBorder="1" applyAlignment="1" applyProtection="1">
      <alignment/>
      <protection/>
    </xf>
    <xf numFmtId="179" fontId="4" fillId="0" borderId="19" xfId="42" applyNumberFormat="1" applyFont="1" applyFill="1" applyBorder="1" applyAlignment="1" applyProtection="1">
      <alignment/>
      <protection/>
    </xf>
    <xf numFmtId="179" fontId="4" fillId="33" borderId="19" xfId="42" applyNumberFormat="1" applyFont="1" applyFill="1" applyBorder="1" applyAlignment="1" applyProtection="1">
      <alignment/>
      <protection/>
    </xf>
    <xf numFmtId="0" fontId="4" fillId="0" borderId="0" xfId="62" applyFill="1" applyBorder="1">
      <alignment/>
      <protection/>
    </xf>
    <xf numFmtId="0" fontId="8" fillId="0" borderId="23" xfId="62" applyFont="1" applyFill="1" applyBorder="1">
      <alignment/>
      <protection/>
    </xf>
    <xf numFmtId="37" fontId="4" fillId="0" borderId="0" xfId="61" applyFont="1" applyFill="1" applyBorder="1">
      <alignment/>
      <protection/>
    </xf>
    <xf numFmtId="37" fontId="8" fillId="0" borderId="23" xfId="61" applyFont="1" applyFill="1" applyBorder="1">
      <alignment/>
      <protection/>
    </xf>
    <xf numFmtId="0" fontId="4" fillId="0" borderId="0" xfId="62" applyFont="1" applyAlignment="1">
      <alignment horizontal="right"/>
      <protection/>
    </xf>
    <xf numFmtId="37" fontId="4" fillId="34" borderId="34" xfId="61" applyFont="1" applyFill="1" applyBorder="1" applyAlignment="1" quotePrefix="1">
      <alignment horizontal="center"/>
      <protection/>
    </xf>
    <xf numFmtId="37" fontId="4" fillId="34" borderId="19" xfId="61" applyFont="1" applyFill="1" applyBorder="1" applyAlignment="1">
      <alignment horizontal="center"/>
      <protection/>
    </xf>
    <xf numFmtId="189" fontId="4" fillId="34" borderId="11" xfId="61" applyNumberFormat="1" applyFont="1" applyFill="1" applyBorder="1">
      <alignment/>
      <protection/>
    </xf>
    <xf numFmtId="179" fontId="4" fillId="34" borderId="35" xfId="42" applyNumberFormat="1" applyFont="1" applyFill="1" applyBorder="1" applyAlignment="1" applyProtection="1">
      <alignment/>
      <protection/>
    </xf>
    <xf numFmtId="193" fontId="4" fillId="34" borderId="11" xfId="61" applyNumberFormat="1" applyFont="1" applyFill="1" applyBorder="1" applyProtection="1">
      <alignment/>
      <protection/>
    </xf>
    <xf numFmtId="179" fontId="4" fillId="34" borderId="36" xfId="42" applyNumberFormat="1" applyFont="1" applyFill="1" applyBorder="1" applyAlignment="1" applyProtection="1">
      <alignment/>
      <protection/>
    </xf>
    <xf numFmtId="189" fontId="4" fillId="34" borderId="11" xfId="62" applyNumberFormat="1" applyFont="1" applyFill="1" applyBorder="1">
      <alignment/>
      <protection/>
    </xf>
    <xf numFmtId="179" fontId="4" fillId="34" borderId="19" xfId="42" applyNumberFormat="1" applyFont="1" applyFill="1" applyBorder="1" applyAlignment="1" applyProtection="1">
      <alignment/>
      <protection/>
    </xf>
    <xf numFmtId="186" fontId="4" fillId="34" borderId="11" xfId="62" applyNumberFormat="1" applyFont="1" applyFill="1" applyBorder="1">
      <alignment/>
      <protection/>
    </xf>
    <xf numFmtId="179" fontId="4" fillId="33" borderId="37" xfId="42" applyNumberFormat="1" applyFont="1" applyFill="1" applyBorder="1" applyAlignment="1" applyProtection="1">
      <alignment/>
      <protection/>
    </xf>
    <xf numFmtId="193" fontId="4" fillId="33" borderId="23" xfId="61" applyNumberFormat="1" applyFont="1" applyFill="1" applyBorder="1" applyProtection="1">
      <alignment/>
      <protection/>
    </xf>
    <xf numFmtId="179" fontId="4" fillId="33" borderId="35" xfId="42" applyNumberFormat="1" applyFont="1" applyFill="1" applyBorder="1" applyAlignment="1" applyProtection="1">
      <alignment/>
      <protection/>
    </xf>
    <xf numFmtId="193" fontId="4" fillId="33" borderId="11" xfId="61" applyNumberFormat="1" applyFont="1" applyFill="1" applyBorder="1" applyProtection="1">
      <alignment/>
      <protection/>
    </xf>
    <xf numFmtId="37" fontId="4" fillId="0" borderId="38" xfId="61" applyBorder="1" applyAlignment="1">
      <alignment horizontal="center"/>
      <protection/>
    </xf>
    <xf numFmtId="37" fontId="4" fillId="0" borderId="16" xfId="61" applyFont="1" applyFill="1" applyBorder="1">
      <alignment/>
      <protection/>
    </xf>
    <xf numFmtId="37" fontId="4" fillId="0" borderId="16" xfId="61" applyBorder="1" applyAlignment="1">
      <alignment horizontal="left"/>
      <protection/>
    </xf>
    <xf numFmtId="37" fontId="4" fillId="0" borderId="16" xfId="61" applyBorder="1" applyAlignment="1">
      <alignment shrinkToFit="1"/>
      <protection/>
    </xf>
    <xf numFmtId="37" fontId="4" fillId="0" borderId="16" xfId="61" applyBorder="1" applyAlignment="1">
      <alignment horizontal="center"/>
      <protection/>
    </xf>
    <xf numFmtId="37" fontId="4" fillId="0" borderId="16" xfId="61" applyBorder="1" applyAlignment="1">
      <alignment horizontal="right"/>
      <protection/>
    </xf>
    <xf numFmtId="37" fontId="4" fillId="0" borderId="16" xfId="61" applyNumberFormat="1" applyFont="1" applyFill="1" applyBorder="1" applyProtection="1">
      <alignment/>
      <protection/>
    </xf>
    <xf numFmtId="178" fontId="4" fillId="0" borderId="16" xfId="61" applyNumberFormat="1" applyFont="1" applyFill="1" applyBorder="1" applyAlignment="1" applyProtection="1">
      <alignment horizontal="right"/>
      <protection/>
    </xf>
    <xf numFmtId="179" fontId="4" fillId="0" borderId="16" xfId="61" applyNumberFormat="1" applyFont="1" applyBorder="1" applyProtection="1">
      <alignment/>
      <protection/>
    </xf>
    <xf numFmtId="189" fontId="14" fillId="0" borderId="16" xfId="62" applyNumberFormat="1" applyFont="1" applyFill="1" applyBorder="1" applyProtection="1">
      <alignment/>
      <protection/>
    </xf>
    <xf numFmtId="2" fontId="4" fillId="0" borderId="16" xfId="62" applyNumberFormat="1" applyFont="1" applyBorder="1" applyProtection="1">
      <alignment/>
      <protection/>
    </xf>
    <xf numFmtId="179" fontId="4" fillId="0" borderId="16" xfId="62" applyNumberFormat="1" applyFont="1" applyFill="1" applyBorder="1" applyProtection="1">
      <alignment/>
      <protection/>
    </xf>
    <xf numFmtId="178" fontId="4" fillId="0" borderId="16" xfId="62" applyNumberFormat="1" applyFont="1" applyFill="1" applyBorder="1" applyAlignment="1" applyProtection="1">
      <alignment horizontal="right"/>
      <protection/>
    </xf>
    <xf numFmtId="179" fontId="4" fillId="0" borderId="16" xfId="62" applyNumberFormat="1" applyFont="1" applyBorder="1" applyProtection="1">
      <alignment/>
      <protection/>
    </xf>
    <xf numFmtId="0" fontId="4" fillId="0" borderId="16" xfId="62" applyFont="1" applyBorder="1">
      <alignment/>
      <protection/>
    </xf>
    <xf numFmtId="0" fontId="4" fillId="0" borderId="16" xfId="62" applyBorder="1" applyAlignment="1">
      <alignment horizontal="left"/>
      <protection/>
    </xf>
    <xf numFmtId="0" fontId="4" fillId="0" borderId="16" xfId="62" applyBorder="1" applyAlignment="1">
      <alignment horizontal="right"/>
      <protection/>
    </xf>
    <xf numFmtId="0" fontId="4" fillId="0" borderId="16" xfId="62" applyBorder="1" applyAlignment="1">
      <alignment horizontal="center"/>
      <protection/>
    </xf>
    <xf numFmtId="179" fontId="4" fillId="33" borderId="29" xfId="42" applyNumberFormat="1" applyFont="1" applyFill="1" applyBorder="1" applyAlignment="1" applyProtection="1">
      <alignment/>
      <protection/>
    </xf>
    <xf numFmtId="203" fontId="4" fillId="0" borderId="0" xfId="62" applyNumberFormat="1" applyFont="1">
      <alignment/>
      <protection/>
    </xf>
    <xf numFmtId="179" fontId="52" fillId="0" borderId="0" xfId="42" applyNumberFormat="1" applyFont="1" applyAlignment="1">
      <alignment/>
    </xf>
    <xf numFmtId="37" fontId="53" fillId="35" borderId="19" xfId="61" applyFont="1" applyFill="1" applyBorder="1" applyAlignment="1">
      <alignment horizontal="center"/>
      <protection/>
    </xf>
    <xf numFmtId="189" fontId="53" fillId="35" borderId="11" xfId="61" applyNumberFormat="1" applyFont="1" applyFill="1" applyBorder="1">
      <alignment/>
      <protection/>
    </xf>
    <xf numFmtId="179" fontId="53" fillId="35" borderId="37" xfId="42" applyNumberFormat="1" applyFont="1" applyFill="1" applyBorder="1" applyAlignment="1" applyProtection="1">
      <alignment/>
      <protection/>
    </xf>
    <xf numFmtId="193" fontId="53" fillId="35" borderId="39" xfId="61" applyNumberFormat="1" applyFont="1" applyFill="1" applyBorder="1" applyProtection="1">
      <alignment/>
      <protection/>
    </xf>
    <xf numFmtId="179" fontId="53" fillId="35" borderId="35" xfId="42" applyNumberFormat="1" applyFont="1" applyFill="1" applyBorder="1" applyAlignment="1" applyProtection="1">
      <alignment/>
      <protection/>
    </xf>
    <xf numFmtId="193" fontId="53" fillId="35" borderId="37" xfId="61" applyNumberFormat="1" applyFont="1" applyFill="1" applyBorder="1" applyProtection="1">
      <alignment/>
      <protection/>
    </xf>
    <xf numFmtId="179" fontId="53" fillId="35" borderId="36" xfId="42" applyNumberFormat="1" applyFont="1" applyFill="1" applyBorder="1" applyAlignment="1" applyProtection="1">
      <alignment/>
      <protection/>
    </xf>
    <xf numFmtId="189" fontId="53" fillId="35" borderId="11" xfId="62" applyNumberFormat="1" applyFont="1" applyFill="1" applyBorder="1">
      <alignment/>
      <protection/>
    </xf>
    <xf numFmtId="179" fontId="53" fillId="35" borderId="19" xfId="42" applyNumberFormat="1" applyFont="1" applyFill="1" applyBorder="1" applyAlignment="1" applyProtection="1">
      <alignment/>
      <protection/>
    </xf>
    <xf numFmtId="186" fontId="53" fillId="35" borderId="11" xfId="62" applyNumberFormat="1" applyFont="1" applyFill="1" applyBorder="1">
      <alignment/>
      <protection/>
    </xf>
    <xf numFmtId="189" fontId="54" fillId="0" borderId="0" xfId="62" applyNumberFormat="1" applyFont="1" applyFill="1" applyBorder="1" applyProtection="1">
      <alignment/>
      <protection/>
    </xf>
    <xf numFmtId="37" fontId="4" fillId="0" borderId="29" xfId="61" applyFont="1" applyBorder="1" applyAlignment="1">
      <alignment horizontal="center"/>
      <protection/>
    </xf>
    <xf numFmtId="37" fontId="53" fillId="35" borderId="29" xfId="61" applyFont="1" applyFill="1" applyBorder="1" applyAlignment="1">
      <alignment horizontal="center"/>
      <protection/>
    </xf>
    <xf numFmtId="179" fontId="4" fillId="0" borderId="40" xfId="62" applyNumberFormat="1" applyFont="1" applyBorder="1" applyProtection="1">
      <alignment/>
      <protection/>
    </xf>
    <xf numFmtId="205" fontId="4" fillId="0" borderId="31" xfId="61" applyNumberFormat="1" applyFont="1" applyFill="1" applyBorder="1" applyAlignment="1" applyProtection="1">
      <alignment horizontal="center"/>
      <protection/>
    </xf>
    <xf numFmtId="205" fontId="4" fillId="0" borderId="38" xfId="61" applyNumberFormat="1" applyFont="1" applyFill="1" applyBorder="1" applyAlignment="1" applyProtection="1">
      <alignment horizontal="center"/>
      <protection/>
    </xf>
    <xf numFmtId="205" fontId="4" fillId="0" borderId="25" xfId="61" applyNumberFormat="1" applyFont="1" applyFill="1" applyBorder="1" applyAlignment="1" applyProtection="1">
      <alignment horizontal="center"/>
      <protection/>
    </xf>
    <xf numFmtId="205" fontId="4" fillId="0" borderId="25" xfId="62" applyNumberFormat="1" applyFont="1" applyFill="1" applyBorder="1" applyAlignment="1" applyProtection="1">
      <alignment horizontal="center"/>
      <protection/>
    </xf>
    <xf numFmtId="205" fontId="4" fillId="0" borderId="41" xfId="61" applyNumberFormat="1" applyFont="1" applyFill="1" applyBorder="1" applyAlignment="1" applyProtection="1">
      <alignment horizontal="center"/>
      <protection/>
    </xf>
    <xf numFmtId="205" fontId="4" fillId="0" borderId="22" xfId="61" applyNumberFormat="1" applyFont="1" applyFill="1" applyBorder="1" applyAlignment="1" applyProtection="1">
      <alignment horizontal="center"/>
      <protection/>
    </xf>
    <xf numFmtId="188" fontId="4" fillId="36" borderId="28" xfId="61" applyNumberFormat="1" applyFont="1" applyFill="1" applyBorder="1" applyProtection="1">
      <alignment/>
      <protection/>
    </xf>
    <xf numFmtId="182" fontId="4" fillId="36" borderId="28" xfId="61" applyNumberFormat="1" applyFont="1" applyFill="1" applyBorder="1" applyProtection="1">
      <alignment/>
      <protection/>
    </xf>
    <xf numFmtId="37" fontId="4" fillId="0" borderId="25" xfId="61" applyFont="1" applyFill="1" applyBorder="1" applyAlignment="1">
      <alignment horizontal="right"/>
      <protection/>
    </xf>
    <xf numFmtId="178" fontId="4" fillId="0" borderId="38" xfId="61" applyNumberFormat="1" applyFont="1" applyFill="1" applyBorder="1" applyAlignment="1" applyProtection="1">
      <alignment horizontal="center"/>
      <protection/>
    </xf>
    <xf numFmtId="9" fontId="4" fillId="0" borderId="31" xfId="61" applyNumberFormat="1" applyFont="1" applyFill="1" applyBorder="1" applyAlignment="1" applyProtection="1">
      <alignment horizontal="right"/>
      <protection/>
    </xf>
    <xf numFmtId="9" fontId="4" fillId="0" borderId="25" xfId="61" applyNumberFormat="1" applyFont="1" applyFill="1" applyBorder="1" applyAlignment="1" applyProtection="1">
      <alignment horizontal="right"/>
      <protection/>
    </xf>
    <xf numFmtId="178" fontId="4" fillId="0" borderId="41" xfId="61" applyNumberFormat="1" applyFont="1" applyFill="1" applyBorder="1" applyAlignment="1" applyProtection="1">
      <alignment horizontal="center"/>
      <protection/>
    </xf>
    <xf numFmtId="37" fontId="4" fillId="0" borderId="19" xfId="61" applyFont="1" applyBorder="1" applyAlignment="1">
      <alignment horizontal="center" vertical="top"/>
      <protection/>
    </xf>
    <xf numFmtId="37" fontId="53" fillId="35" borderId="19" xfId="61" applyFont="1" applyFill="1" applyBorder="1" applyAlignment="1">
      <alignment horizontal="center" vertical="top"/>
      <protection/>
    </xf>
    <xf numFmtId="37" fontId="4" fillId="33" borderId="18" xfId="61" applyFill="1" applyBorder="1" applyAlignment="1">
      <alignment vertical="top"/>
      <protection/>
    </xf>
    <xf numFmtId="37" fontId="4" fillId="33" borderId="13" xfId="61" applyFill="1" applyBorder="1" applyAlignment="1">
      <alignment horizontal="left" vertical="top"/>
      <protection/>
    </xf>
    <xf numFmtId="37" fontId="4" fillId="33" borderId="22" xfId="61" applyFill="1" applyBorder="1" applyAlignment="1">
      <alignment horizontal="right" vertical="top"/>
      <protection/>
    </xf>
    <xf numFmtId="37" fontId="4" fillId="0" borderId="26" xfId="61" applyFont="1" applyBorder="1" applyAlignment="1" quotePrefix="1">
      <alignment horizontal="center" vertical="top"/>
      <protection/>
    </xf>
    <xf numFmtId="37" fontId="4" fillId="34" borderId="19" xfId="61" applyFont="1" applyFill="1" applyBorder="1" applyAlignment="1">
      <alignment horizontal="center" vertical="top"/>
      <protection/>
    </xf>
    <xf numFmtId="0" fontId="4" fillId="33" borderId="18" xfId="62" applyFill="1" applyBorder="1" applyAlignment="1">
      <alignment vertical="top"/>
      <protection/>
    </xf>
    <xf numFmtId="0" fontId="4" fillId="33" borderId="13" xfId="62" applyFill="1" applyBorder="1" applyAlignment="1">
      <alignment horizontal="left" vertical="top"/>
      <protection/>
    </xf>
    <xf numFmtId="0" fontId="4" fillId="33" borderId="22" xfId="62" applyFill="1" applyBorder="1" applyAlignment="1">
      <alignment horizontal="right" vertical="top"/>
      <protection/>
    </xf>
    <xf numFmtId="37" fontId="4" fillId="0" borderId="0" xfId="61" applyFont="1" applyAlignment="1">
      <alignment/>
      <protection/>
    </xf>
    <xf numFmtId="37" fontId="4" fillId="0" borderId="0" xfId="61" applyAlignment="1">
      <alignment/>
      <protection/>
    </xf>
    <xf numFmtId="208" fontId="4" fillId="0" borderId="37" xfId="49" applyNumberFormat="1" applyFont="1" applyFill="1" applyBorder="1" applyAlignment="1" applyProtection="1">
      <alignment horizontal="right"/>
      <protection/>
    </xf>
    <xf numFmtId="208" fontId="53" fillId="35" borderId="37" xfId="49" applyNumberFormat="1" applyFont="1" applyFill="1" applyBorder="1" applyAlignment="1" applyProtection="1">
      <alignment horizontal="right"/>
      <protection/>
    </xf>
    <xf numFmtId="208" fontId="4" fillId="0" borderId="11" xfId="49" applyNumberFormat="1" applyFont="1" applyFill="1" applyBorder="1" applyAlignment="1" applyProtection="1">
      <alignment horizontal="right"/>
      <protection/>
    </xf>
    <xf numFmtId="208" fontId="53" fillId="35" borderId="11" xfId="49" applyNumberFormat="1" applyFont="1" applyFill="1" applyBorder="1" applyAlignment="1" applyProtection="1">
      <alignment horizontal="right"/>
      <protection/>
    </xf>
    <xf numFmtId="193" fontId="4" fillId="34" borderId="11" xfId="49" applyNumberFormat="1" applyFont="1" applyFill="1" applyBorder="1" applyAlignment="1" applyProtection="1">
      <alignment horizontal="right"/>
      <protection/>
    </xf>
    <xf numFmtId="193" fontId="4" fillId="34" borderId="11" xfId="49" applyNumberFormat="1" applyFont="1" applyFill="1" applyBorder="1" applyAlignment="1" applyProtection="1">
      <alignment/>
      <protection/>
    </xf>
    <xf numFmtId="4" fontId="4" fillId="34" borderId="11" xfId="49" applyNumberFormat="1" applyFont="1" applyFill="1" applyBorder="1" applyAlignment="1" applyProtection="1">
      <alignment horizontal="right"/>
      <protection/>
    </xf>
    <xf numFmtId="193" fontId="4" fillId="34" borderId="42" xfId="49" applyNumberFormat="1" applyFont="1" applyFill="1" applyBorder="1" applyAlignment="1" applyProtection="1">
      <alignment/>
      <protection/>
    </xf>
    <xf numFmtId="193" fontId="4" fillId="34" borderId="37" xfId="49" applyNumberFormat="1" applyFont="1" applyFill="1" applyBorder="1" applyAlignment="1" applyProtection="1">
      <alignment/>
      <protection/>
    </xf>
    <xf numFmtId="208" fontId="4" fillId="0" borderId="11" xfId="62" applyNumberFormat="1" applyFont="1" applyFill="1" applyBorder="1" applyProtection="1">
      <alignment/>
      <protection/>
    </xf>
    <xf numFmtId="208" fontId="4" fillId="33" borderId="11" xfId="62" applyNumberFormat="1" applyFont="1" applyFill="1" applyBorder="1" applyProtection="1">
      <alignment/>
      <protection/>
    </xf>
    <xf numFmtId="208" fontId="53" fillId="35" borderId="37" xfId="62" applyNumberFormat="1" applyFont="1" applyFill="1" applyBorder="1" applyProtection="1">
      <alignment/>
      <protection/>
    </xf>
    <xf numFmtId="186" fontId="4" fillId="0" borderId="11" xfId="62" applyNumberFormat="1" applyFont="1" applyFill="1" applyBorder="1" applyProtection="1">
      <alignment/>
      <protection/>
    </xf>
    <xf numFmtId="186" fontId="4" fillId="33" borderId="11" xfId="62" applyNumberFormat="1" applyFont="1" applyFill="1" applyBorder="1" applyProtection="1">
      <alignment/>
      <protection/>
    </xf>
    <xf numFmtId="186" fontId="53" fillId="35" borderId="11" xfId="62" applyNumberFormat="1" applyFont="1" applyFill="1" applyBorder="1" applyProtection="1">
      <alignment/>
      <protection/>
    </xf>
    <xf numFmtId="208" fontId="4" fillId="0" borderId="18" xfId="62" applyNumberFormat="1" applyFont="1" applyBorder="1" applyAlignment="1" applyProtection="1">
      <alignment horizontal="right"/>
      <protection/>
    </xf>
    <xf numFmtId="208" fontId="53" fillId="35" borderId="18" xfId="62" applyNumberFormat="1" applyFont="1" applyFill="1" applyBorder="1" applyProtection="1">
      <alignment/>
      <protection/>
    </xf>
    <xf numFmtId="208" fontId="4" fillId="0" borderId="11" xfId="62" applyNumberFormat="1" applyFont="1" applyBorder="1" applyAlignment="1" applyProtection="1">
      <alignment horizontal="right"/>
      <protection/>
    </xf>
    <xf numFmtId="186" fontId="4" fillId="34" borderId="11" xfId="62" applyNumberFormat="1" applyFont="1" applyFill="1" applyBorder="1" applyProtection="1">
      <alignment/>
      <protection/>
    </xf>
    <xf numFmtId="186" fontId="4" fillId="34" borderId="18" xfId="62" applyNumberFormat="1" applyFont="1" applyFill="1" applyBorder="1" applyProtection="1">
      <alignment/>
      <protection/>
    </xf>
    <xf numFmtId="37" fontId="4" fillId="0" borderId="0" xfId="61" applyFont="1" applyAlignment="1">
      <alignment horizontal="left" wrapText="1"/>
      <protection/>
    </xf>
    <xf numFmtId="0" fontId="0" fillId="0" borderId="0" xfId="0" applyAlignment="1">
      <alignment horizontal="left"/>
    </xf>
    <xf numFmtId="37" fontId="55" fillId="35" borderId="11" xfId="61" applyFont="1" applyFill="1" applyBorder="1" applyAlignment="1" quotePrefix="1">
      <alignment horizontal="center"/>
      <protection/>
    </xf>
    <xf numFmtId="37" fontId="55" fillId="35" borderId="0" xfId="61" applyFont="1" applyFill="1" applyBorder="1" applyAlignment="1" quotePrefix="1">
      <alignment horizontal="center"/>
      <protection/>
    </xf>
    <xf numFmtId="37" fontId="4" fillId="0" borderId="21" xfId="61" applyBorder="1" applyAlignment="1">
      <alignment horizontal="center" vertical="top" wrapText="1"/>
      <protection/>
    </xf>
    <xf numFmtId="37" fontId="4" fillId="0" borderId="20" xfId="61" applyBorder="1" applyAlignment="1">
      <alignment horizontal="center" vertical="top" wrapText="1"/>
      <protection/>
    </xf>
    <xf numFmtId="37" fontId="4" fillId="0" borderId="43" xfId="61" applyBorder="1" applyAlignment="1">
      <alignment horizontal="center" vertical="top" wrapText="1"/>
      <protection/>
    </xf>
    <xf numFmtId="37" fontId="4" fillId="0" borderId="0" xfId="61" applyFont="1" applyAlignment="1">
      <alignment horizontal="left" vertical="top" wrapText="1"/>
      <protection/>
    </xf>
    <xf numFmtId="0" fontId="0" fillId="0" borderId="0" xfId="0" applyAlignment="1">
      <alignment horizontal="left" vertical="top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A" xfId="61"/>
    <cellStyle name="標準_A (2)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33</xdr:row>
      <xdr:rowOff>28575</xdr:rowOff>
    </xdr:from>
    <xdr:to>
      <xdr:col>2</xdr:col>
      <xdr:colOff>1543050</xdr:colOff>
      <xdr:row>34</xdr:row>
      <xdr:rowOff>228600</xdr:rowOff>
    </xdr:to>
    <xdr:sp>
      <xdr:nvSpPr>
        <xdr:cNvPr id="1" name="直線コネクタ 2"/>
        <xdr:cNvSpPr>
          <a:spLocks/>
        </xdr:cNvSpPr>
      </xdr:nvSpPr>
      <xdr:spPr>
        <a:xfrm>
          <a:off x="200025" y="8220075"/>
          <a:ext cx="1847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0</xdr:rowOff>
    </xdr:from>
    <xdr:to>
      <xdr:col>3</xdr:col>
      <xdr:colOff>0</xdr:colOff>
      <xdr:row>5</xdr:row>
      <xdr:rowOff>504825</xdr:rowOff>
    </xdr:to>
    <xdr:sp>
      <xdr:nvSpPr>
        <xdr:cNvPr id="2" name="直線コネクタ 4"/>
        <xdr:cNvSpPr>
          <a:spLocks/>
        </xdr:cNvSpPr>
      </xdr:nvSpPr>
      <xdr:spPr>
        <a:xfrm>
          <a:off x="219075" y="866775"/>
          <a:ext cx="18573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219075</xdr:rowOff>
    </xdr:from>
    <xdr:to>
      <xdr:col>3</xdr:col>
      <xdr:colOff>9525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19075" y="904875"/>
          <a:ext cx="186690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38100</xdr:rowOff>
    </xdr:from>
    <xdr:to>
      <xdr:col>3</xdr:col>
      <xdr:colOff>9525</xdr:colOff>
      <xdr:row>39</xdr:row>
      <xdr:rowOff>190500</xdr:rowOff>
    </xdr:to>
    <xdr:sp>
      <xdr:nvSpPr>
        <xdr:cNvPr id="2" name="直線コネクタ 3"/>
        <xdr:cNvSpPr>
          <a:spLocks/>
        </xdr:cNvSpPr>
      </xdr:nvSpPr>
      <xdr:spPr>
        <a:xfrm>
          <a:off x="219075" y="8905875"/>
          <a:ext cx="18669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N40\kz_common\&#22269;&#38555;&#20225;&#30011;&#35506;\A&#28023;&#22806;&#24773;&#22577;&#23460;\&#35535;&#35370;20000403\&#31296;&#29289;\&#21407;&#31295;\jetro\2000.7.31&#21407;&#31295;Jetro&#31296;&#31958;&#32905;&#20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世動 (2)"/>
      <sheetName val="世動"/>
      <sheetName val="糖肉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theme="8" tint="0.39998000860214233"/>
  </sheetPr>
  <dimension ref="B1:R58"/>
  <sheetViews>
    <sheetView tabSelected="1" defaultGridColor="0" zoomScalePageLayoutView="0" colorId="22" workbookViewId="0" topLeftCell="A1">
      <selection activeCell="A1" sqref="A1"/>
    </sheetView>
  </sheetViews>
  <sheetFormatPr defaultColWidth="15.25390625" defaultRowHeight="12.75"/>
  <cols>
    <col min="1" max="1" width="2.75390625" style="1" customWidth="1"/>
    <col min="2" max="2" width="3.875" style="1" customWidth="1"/>
    <col min="3" max="3" width="20.625" style="1" customWidth="1"/>
    <col min="4" max="4" width="16.875" style="1" customWidth="1"/>
    <col min="5" max="5" width="16.75390625" style="1" customWidth="1"/>
    <col min="6" max="6" width="16.75390625" style="9" customWidth="1"/>
    <col min="7" max="7" width="1.75390625" style="1" customWidth="1"/>
    <col min="8" max="8" width="3.875" style="2" customWidth="1"/>
    <col min="9" max="9" width="9.375" style="150" customWidth="1"/>
    <col min="10" max="10" width="1.75390625" style="1" customWidth="1"/>
    <col min="11" max="11" width="3.875" style="2" customWidth="1"/>
    <col min="12" max="12" width="9.875" style="17" customWidth="1"/>
    <col min="13" max="13" width="16.875" style="17" customWidth="1"/>
    <col min="14" max="14" width="13.375" style="9" hidden="1" customWidth="1"/>
    <col min="15" max="15" width="20.00390625" style="1" customWidth="1"/>
    <col min="16" max="17" width="15.25390625" style="1" customWidth="1"/>
    <col min="18" max="16384" width="15.25390625" style="1" customWidth="1"/>
  </cols>
  <sheetData>
    <row r="1" spans="5:13" ht="19.5" customHeight="1">
      <c r="E1" s="11" t="s">
        <v>0</v>
      </c>
      <c r="I1" s="149"/>
      <c r="L1" s="16"/>
      <c r="M1" s="124" t="s">
        <v>47</v>
      </c>
    </row>
    <row r="2" ht="19.5" customHeight="1">
      <c r="E2" s="7" t="s">
        <v>48</v>
      </c>
    </row>
    <row r="3" ht="9.75" customHeight="1"/>
    <row r="4" spans="2:14" ht="19.5" customHeight="1" thickBot="1">
      <c r="B4" s="12" t="s">
        <v>1</v>
      </c>
      <c r="E4" s="33"/>
      <c r="F4" s="212"/>
      <c r="G4" s="33"/>
      <c r="H4" s="213"/>
      <c r="I4" s="214"/>
      <c r="J4" s="33"/>
      <c r="K4" s="215"/>
      <c r="L4" s="213" t="s">
        <v>28</v>
      </c>
      <c r="M4" s="216"/>
      <c r="N4" s="9" t="s">
        <v>30</v>
      </c>
    </row>
    <row r="5" spans="2:15" ht="19.5" customHeight="1" thickBot="1">
      <c r="B5" s="28"/>
      <c r="C5" s="29" t="s">
        <v>2</v>
      </c>
      <c r="D5" s="35" t="s">
        <v>32</v>
      </c>
      <c r="E5" s="35" t="s">
        <v>34</v>
      </c>
      <c r="F5" s="293" t="s">
        <v>35</v>
      </c>
      <c r="G5" s="294"/>
      <c r="H5" s="294"/>
      <c r="I5" s="294"/>
      <c r="J5" s="294"/>
      <c r="K5" s="294"/>
      <c r="L5" s="294"/>
      <c r="M5" s="211" t="s">
        <v>27</v>
      </c>
      <c r="N5" s="198" t="s">
        <v>37</v>
      </c>
      <c r="O5" s="116"/>
    </row>
    <row r="6" spans="2:15" ht="40.5" customHeight="1">
      <c r="B6" s="34" t="s">
        <v>3</v>
      </c>
      <c r="C6" s="24"/>
      <c r="D6" s="36"/>
      <c r="E6" s="259" t="s">
        <v>4</v>
      </c>
      <c r="F6" s="260" t="s">
        <v>5</v>
      </c>
      <c r="G6" s="295" t="s">
        <v>33</v>
      </c>
      <c r="H6" s="296"/>
      <c r="I6" s="297"/>
      <c r="J6" s="261"/>
      <c r="K6" s="262" t="s">
        <v>7</v>
      </c>
      <c r="L6" s="263"/>
      <c r="M6" s="264" t="s">
        <v>29</v>
      </c>
      <c r="N6" s="265" t="s">
        <v>5</v>
      </c>
      <c r="O6" s="9"/>
    </row>
    <row r="7" spans="2:14" ht="19.5" customHeight="1">
      <c r="B7" s="30" t="s">
        <v>8</v>
      </c>
      <c r="C7" s="23"/>
      <c r="D7" s="144"/>
      <c r="E7" s="144"/>
      <c r="F7" s="233"/>
      <c r="G7" s="25"/>
      <c r="H7" s="129"/>
      <c r="I7" s="151"/>
      <c r="J7" s="131"/>
      <c r="K7" s="132">
        <f>IF(F7="NA","",IF(N7=0,"",IF((F7-N7)&lt;0,"▲","")))</f>
      </c>
      <c r="L7" s="254"/>
      <c r="M7" s="133"/>
      <c r="N7" s="200"/>
    </row>
    <row r="8" spans="2:16" ht="19.5" customHeight="1">
      <c r="B8" s="31"/>
      <c r="C8" s="130" t="s">
        <v>9</v>
      </c>
      <c r="D8" s="271">
        <v>2313.55</v>
      </c>
      <c r="E8" s="271">
        <v>2251.97</v>
      </c>
      <c r="F8" s="272">
        <v>2431.2</v>
      </c>
      <c r="G8" s="65"/>
      <c r="H8" s="66">
        <f>IF((F8/E8)-1&lt;0,"▲","")</f>
      </c>
      <c r="I8" s="148">
        <f>ABS((+F8/E8)-1)</f>
        <v>0.0795880939799376</v>
      </c>
      <c r="J8" s="68"/>
      <c r="K8" s="69">
        <f>IF(F8="NA","",IF(N8=0,"",IF((F8-N8)&lt;0,"▲","")))</f>
      </c>
      <c r="L8" s="246">
        <f>ROUND((IF(F8="NA","-",IF(N8=0,"-",ABS(F8-N8)))),4)</f>
        <v>2.27</v>
      </c>
      <c r="M8" s="164">
        <f>M13+M18+M28</f>
        <v>2004.3000000000002</v>
      </c>
      <c r="N8" s="275">
        <v>2428.93</v>
      </c>
      <c r="O8" s="168"/>
      <c r="P8" s="170"/>
    </row>
    <row r="9" spans="2:17" ht="19.5" customHeight="1">
      <c r="B9" s="31"/>
      <c r="C9" s="130" t="s">
        <v>10</v>
      </c>
      <c r="D9" s="271">
        <v>2307.65</v>
      </c>
      <c r="E9" s="271">
        <v>2291.16</v>
      </c>
      <c r="F9" s="272">
        <v>2393.97</v>
      </c>
      <c r="G9" s="65"/>
      <c r="H9" s="66">
        <f>IF((F9/E9)-1&lt;0,"▲","")</f>
      </c>
      <c r="I9" s="148">
        <f>ABS((+F9/E9)-1)</f>
        <v>0.04487246634892372</v>
      </c>
      <c r="J9" s="68"/>
      <c r="K9" s="69" t="str">
        <f>IF(F9="NA","",IF(N9=0,"",IF((F9-N9)&lt;0,"▲","")))</f>
        <v>▲</v>
      </c>
      <c r="L9" s="246">
        <f>ROUND((IF(F9="NA","-",IF(N9=0,"-",ABS(F9-N9)))),4)</f>
        <v>3.29</v>
      </c>
      <c r="M9" s="164">
        <f>M14+M19+M29</f>
        <v>2049.2999999999997</v>
      </c>
      <c r="N9" s="275">
        <v>2397.26</v>
      </c>
      <c r="O9" s="168"/>
      <c r="P9" s="170"/>
      <c r="Q9" s="14"/>
    </row>
    <row r="10" spans="2:16" ht="19.5" customHeight="1">
      <c r="B10" s="31"/>
      <c r="C10" s="130" t="s">
        <v>11</v>
      </c>
      <c r="D10" s="271">
        <v>469.05</v>
      </c>
      <c r="E10" s="271">
        <v>429.86</v>
      </c>
      <c r="F10" s="272">
        <v>467.08</v>
      </c>
      <c r="G10" s="65"/>
      <c r="H10" s="66">
        <f>IF((F10/E10)-1&lt;0,"▲","")</f>
      </c>
      <c r="I10" s="148">
        <f>ABS((+F10/E10)-1)</f>
        <v>0.08658633043316422</v>
      </c>
      <c r="J10" s="68"/>
      <c r="K10" s="69">
        <f>IF(F10="NA","",IF(N10=0,"",IF((F10-N10)&lt;0,"▲","")))</f>
      </c>
      <c r="L10" s="246">
        <f>ROUND((IF(F10="NA","-",IF(N10=0,"-",ABS(F10-N10)))),4)</f>
        <v>4.94</v>
      </c>
      <c r="M10" s="164">
        <f>M15+M20+M30</f>
        <v>350.9</v>
      </c>
      <c r="N10" s="275">
        <v>462.14</v>
      </c>
      <c r="O10" s="168"/>
      <c r="P10" s="170"/>
    </row>
    <row r="11" spans="2:16" ht="19.5" customHeight="1">
      <c r="B11" s="34"/>
      <c r="C11" s="138" t="s">
        <v>12</v>
      </c>
      <c r="D11" s="186">
        <f>D10/D9</f>
        <v>0.2032587264099842</v>
      </c>
      <c r="E11" s="207">
        <f>E10/E9</f>
        <v>0.18761675308577316</v>
      </c>
      <c r="F11" s="234">
        <f>F10/F9</f>
        <v>0.19510687268428595</v>
      </c>
      <c r="G11" s="70"/>
      <c r="H11" s="71">
        <f>IF(F11-E11&lt;0,"▲","")</f>
      </c>
      <c r="I11" s="152">
        <f>ABS(+F11-E11)*100</f>
        <v>0.7490119598512784</v>
      </c>
      <c r="J11" s="72"/>
      <c r="K11" s="73">
        <f>IF(F11="NA","",IF(N11=0,"",IF((F11-N11)&lt;0,"▲","")))</f>
      </c>
      <c r="L11" s="255">
        <f>IF(F11="NA","-",IF(N11=0,"-",ABS(F11-N11)*100))</f>
        <v>0.2328450652466313</v>
      </c>
      <c r="M11" s="60">
        <f>M10/M9</f>
        <v>0.17122920021470747</v>
      </c>
      <c r="N11" s="201">
        <f>N10/N9</f>
        <v>0.19277842203181964</v>
      </c>
      <c r="O11" s="168"/>
      <c r="P11" s="170"/>
    </row>
    <row r="12" spans="2:15" ht="19.5" customHeight="1">
      <c r="B12" s="30" t="s">
        <v>13</v>
      </c>
      <c r="C12" s="130"/>
      <c r="D12" s="179"/>
      <c r="E12" s="208"/>
      <c r="F12" s="235"/>
      <c r="G12" s="65"/>
      <c r="H12" s="66"/>
      <c r="I12" s="153"/>
      <c r="J12" s="68"/>
      <c r="K12" s="74"/>
      <c r="L12" s="256"/>
      <c r="M12" s="115"/>
      <c r="N12" s="202"/>
      <c r="O12" s="168"/>
    </row>
    <row r="13" spans="2:15" ht="19.5" customHeight="1">
      <c r="B13" s="31"/>
      <c r="C13" s="130" t="s">
        <v>9</v>
      </c>
      <c r="D13" s="273">
        <v>697.17</v>
      </c>
      <c r="E13" s="273">
        <v>655.2</v>
      </c>
      <c r="F13" s="272">
        <v>708.89</v>
      </c>
      <c r="G13" s="65"/>
      <c r="H13" s="66">
        <f>IF((F13/E13)-1&lt;0,"▲","")</f>
      </c>
      <c r="I13" s="148">
        <f>ABS((+F13/E13)-1)</f>
        <v>0.08194444444444438</v>
      </c>
      <c r="J13" s="68"/>
      <c r="K13" s="69">
        <f>IF(F13="NA","",IF(N13=0,"",IF((F13-N13)&lt;0,"▲","")))</f>
      </c>
      <c r="L13" s="246">
        <f>ROUND((IF(F13="NA","-",IF(N13=0,"-",ABS(F13-N13)))),4)</f>
        <v>3.51</v>
      </c>
      <c r="M13" s="162">
        <v>596.5</v>
      </c>
      <c r="N13" s="276">
        <v>705.38</v>
      </c>
      <c r="O13" s="168"/>
    </row>
    <row r="14" spans="2:17" ht="19.5" customHeight="1">
      <c r="B14" s="31"/>
      <c r="C14" s="130" t="s">
        <v>10</v>
      </c>
      <c r="D14" s="273">
        <v>696.82</v>
      </c>
      <c r="E14" s="273">
        <v>680.67</v>
      </c>
      <c r="F14" s="272">
        <v>706.47</v>
      </c>
      <c r="G14" s="65"/>
      <c r="H14" s="66">
        <f>IF((F14/E14)-1&lt;0,"▲","")</f>
      </c>
      <c r="I14" s="148">
        <f>ABS((+F14/E14)-1)</f>
        <v>0.03790383004980402</v>
      </c>
      <c r="J14" s="68"/>
      <c r="K14" s="69" t="str">
        <f>IF(F14="NA","",IF(N14=0,"",IF((F14-N14)&lt;0,"▲","")))</f>
        <v>▲</v>
      </c>
      <c r="L14" s="246">
        <f>ROUND((IF(F14="NA","-",IF(N14=0,"-",ABS(F14-N14)))),4)</f>
        <v>0.34</v>
      </c>
      <c r="M14" s="162">
        <v>615.9</v>
      </c>
      <c r="N14" s="276">
        <v>706.81</v>
      </c>
      <c r="O14" s="168"/>
      <c r="P14" s="173"/>
      <c r="Q14" s="14"/>
    </row>
    <row r="15" spans="2:15" ht="19.5" customHeight="1">
      <c r="B15" s="31"/>
      <c r="C15" s="130" t="s">
        <v>11</v>
      </c>
      <c r="D15" s="273">
        <v>199.33</v>
      </c>
      <c r="E15" s="273">
        <v>173.85</v>
      </c>
      <c r="F15" s="272">
        <v>176.28</v>
      </c>
      <c r="G15" s="65"/>
      <c r="H15" s="66">
        <f>IF((F15/E15)-1&lt;0,"▲","")</f>
      </c>
      <c r="I15" s="148">
        <f>ABS((+F15/E15)-1)</f>
        <v>0.013977566867989788</v>
      </c>
      <c r="J15" s="68"/>
      <c r="K15" s="69">
        <f>IF(F15="NA","",IF(N15=0,"",IF((F15-N15)&lt;0,"▲","")))</f>
      </c>
      <c r="L15" s="246">
        <f>ROUND((IF(F15="NA","-",IF(N15=0,"-",ABS(F15-N15)))),4)</f>
        <v>3.29</v>
      </c>
      <c r="M15" s="162">
        <v>134.3</v>
      </c>
      <c r="N15" s="276">
        <v>172.99</v>
      </c>
      <c r="O15" s="168"/>
    </row>
    <row r="16" spans="2:16" ht="19.5" customHeight="1">
      <c r="B16" s="34"/>
      <c r="C16" s="138" t="s">
        <v>12</v>
      </c>
      <c r="D16" s="186">
        <f>D15/D14</f>
        <v>0.28605665738641256</v>
      </c>
      <c r="E16" s="209">
        <f>E15/E14</f>
        <v>0.2554101106262947</v>
      </c>
      <c r="F16" s="236">
        <f>F15/F14</f>
        <v>0.24952227270797062</v>
      </c>
      <c r="G16" s="70"/>
      <c r="H16" s="71" t="str">
        <f>IF(F16-E16&lt;0,"▲","")</f>
        <v>▲</v>
      </c>
      <c r="I16" s="152">
        <f>ABS(+F16-E16)*100</f>
        <v>0.588783791832409</v>
      </c>
      <c r="J16" s="68"/>
      <c r="K16" s="69">
        <f>IF(F16="NA","",IF(N16=0,"",IF((F16-N16)&lt;0,"▲","")))</f>
      </c>
      <c r="L16" s="255">
        <f>IF(F16="NA","-",IF(N16=0,"-",ABS(F16-N16)*100))</f>
        <v>0.4774745083856613</v>
      </c>
      <c r="M16" s="60">
        <f>M15/M14</f>
        <v>0.21805487903880502</v>
      </c>
      <c r="N16" s="201">
        <f>N15/N14</f>
        <v>0.244747527624114</v>
      </c>
      <c r="O16" s="168"/>
      <c r="P16" s="21"/>
    </row>
    <row r="17" spans="2:15" ht="19.5" customHeight="1">
      <c r="B17" s="30" t="s">
        <v>17</v>
      </c>
      <c r="C17" s="130"/>
      <c r="D17" s="179"/>
      <c r="E17" s="210"/>
      <c r="F17" s="237"/>
      <c r="G17" s="65"/>
      <c r="H17" s="66"/>
      <c r="I17" s="153"/>
      <c r="J17" s="77"/>
      <c r="K17" s="78"/>
      <c r="L17" s="257"/>
      <c r="M17" s="76"/>
      <c r="N17" s="202"/>
      <c r="O17" s="168"/>
    </row>
    <row r="18" spans="2:16" ht="19.5" customHeight="1">
      <c r="B18" s="31"/>
      <c r="C18" s="130" t="s">
        <v>9</v>
      </c>
      <c r="D18" s="273">
        <v>1150.56</v>
      </c>
      <c r="E18" s="273">
        <v>1127.78</v>
      </c>
      <c r="F18" s="272">
        <v>1245.54</v>
      </c>
      <c r="G18" s="65"/>
      <c r="H18" s="66">
        <f>IF((F18/E18)-1&lt;0,"▲","")</f>
      </c>
      <c r="I18" s="148">
        <f>ABS((+F18/E18)-1)</f>
        <v>0.10441752824132355</v>
      </c>
      <c r="J18" s="68"/>
      <c r="K18" s="69" t="str">
        <f>IF(F18="NA","",IF(N18=0,"",IF((F18-N18)&lt;0,"▲","")))</f>
        <v>▲</v>
      </c>
      <c r="L18" s="246">
        <f>ROUND((IF(F18="NA","-",IF(N18=0,"-",ABS(F18-N18)))),4)</f>
        <v>0.08</v>
      </c>
      <c r="M18" s="162">
        <v>987.9</v>
      </c>
      <c r="N18" s="276">
        <v>1245.62</v>
      </c>
      <c r="O18" s="168"/>
      <c r="P18" s="3"/>
    </row>
    <row r="19" spans="2:17" ht="19.5" customHeight="1">
      <c r="B19" s="31"/>
      <c r="C19" s="130" t="s">
        <v>10</v>
      </c>
      <c r="D19" s="273">
        <v>1151.12</v>
      </c>
      <c r="E19" s="273">
        <v>1141.83</v>
      </c>
      <c r="F19" s="272">
        <v>1212.95</v>
      </c>
      <c r="G19" s="65"/>
      <c r="H19" s="66">
        <f>IF((F19/E19)-1&lt;0,"▲","")</f>
      </c>
      <c r="I19" s="148">
        <f>ABS((+F19/E19)-1)</f>
        <v>0.06228597952409731</v>
      </c>
      <c r="J19" s="68"/>
      <c r="K19" s="69" t="str">
        <f>IF(F19="NA","",IF(N19=0,"",IF((F19-N19)&lt;0,"▲","")))</f>
        <v>▲</v>
      </c>
      <c r="L19" s="246">
        <f>ROUND((IF(F19="NA","-",IF(N19=0,"-",ABS(F19-N19)))),4)</f>
        <v>2.22</v>
      </c>
      <c r="M19" s="252">
        <v>1012.2</v>
      </c>
      <c r="N19" s="276">
        <v>1215.17</v>
      </c>
      <c r="O19" s="168"/>
      <c r="P19" s="170"/>
      <c r="Q19" s="14"/>
    </row>
    <row r="20" spans="2:16" ht="19.5" customHeight="1">
      <c r="B20" s="31"/>
      <c r="C20" s="130" t="s">
        <v>11</v>
      </c>
      <c r="D20" s="273">
        <v>164.88</v>
      </c>
      <c r="E20" s="273">
        <v>150.83</v>
      </c>
      <c r="F20" s="272">
        <v>183.41</v>
      </c>
      <c r="G20" s="65"/>
      <c r="H20" s="66">
        <f>IF((F20/E20)-1&lt;0,"▲","")</f>
      </c>
      <c r="I20" s="148">
        <f>ABS((+F20/E20)-1)</f>
        <v>0.21600477358615655</v>
      </c>
      <c r="J20" s="68"/>
      <c r="K20" s="69">
        <f>IF(F20="NA","",IF(N20=0,"",IF((F20-N20)&lt;0,"▲","")))</f>
      </c>
      <c r="L20" s="246">
        <f>ROUND((IF(F20="NA","-",IF(N20=0,"-",ABS(F20-N20)))),4)</f>
        <v>1.73</v>
      </c>
      <c r="M20" s="162">
        <v>141.1</v>
      </c>
      <c r="N20" s="276">
        <v>181.68</v>
      </c>
      <c r="O20" s="168"/>
      <c r="P20" s="3"/>
    </row>
    <row r="21" spans="2:16" ht="19.5" customHeight="1">
      <c r="B21" s="31"/>
      <c r="C21" s="138" t="s">
        <v>12</v>
      </c>
      <c r="D21" s="186">
        <f>D20/D19</f>
        <v>0.1432344151782612</v>
      </c>
      <c r="E21" s="207">
        <f>E20/E19</f>
        <v>0.1320949703546062</v>
      </c>
      <c r="F21" s="234">
        <f>F20/F19</f>
        <v>0.15120986025804856</v>
      </c>
      <c r="G21" s="70"/>
      <c r="H21" s="71">
        <f>IF(F21-E21&lt;0,"▲","")</f>
      </c>
      <c r="I21" s="152">
        <f>ABS(+F21-E21)*100</f>
        <v>1.9114889903442345</v>
      </c>
      <c r="J21" s="72"/>
      <c r="K21" s="73">
        <f>IF(F21="NA","",IF(N21=0,"",IF((F21-N21)&lt;0,"▲","")))</f>
      </c>
      <c r="L21" s="255">
        <f>IF(F21="NA","-",IF(N21=0,"-",ABS(F21-N21)*100))</f>
        <v>0.1699915147487907</v>
      </c>
      <c r="M21" s="60">
        <f>M20/M19</f>
        <v>0.13939932819600867</v>
      </c>
      <c r="N21" s="201">
        <f>N20/N19</f>
        <v>0.14950994511056065</v>
      </c>
      <c r="O21" s="168"/>
      <c r="P21" s="3"/>
    </row>
    <row r="22" spans="2:15" ht="19.5" customHeight="1">
      <c r="B22" s="31"/>
      <c r="C22" s="196" t="s">
        <v>14</v>
      </c>
      <c r="D22" s="179"/>
      <c r="E22" s="208"/>
      <c r="F22" s="235"/>
      <c r="G22" s="65"/>
      <c r="H22" s="66"/>
      <c r="I22" s="153"/>
      <c r="J22" s="68"/>
      <c r="K22" s="74"/>
      <c r="L22" s="256"/>
      <c r="M22" s="76"/>
      <c r="N22" s="202"/>
      <c r="O22" s="168"/>
    </row>
    <row r="23" spans="2:16" ht="19.5" customHeight="1">
      <c r="B23" s="31"/>
      <c r="C23" s="128" t="s">
        <v>9</v>
      </c>
      <c r="D23" s="273">
        <v>884.37</v>
      </c>
      <c r="E23" s="273">
        <v>860.06</v>
      </c>
      <c r="F23" s="272">
        <v>956.67</v>
      </c>
      <c r="G23" s="65"/>
      <c r="H23" s="66">
        <f>IF((F23/E23)-1&lt;0,"▲","")</f>
      </c>
      <c r="I23" s="148">
        <f>ABS((+F23/E23)-1)</f>
        <v>0.11232937236936968</v>
      </c>
      <c r="J23" s="68"/>
      <c r="K23" s="69" t="str">
        <f>IF(F23="NA","",IF(N23=0,"",IF((F23-N23)&lt;0,"▲","")))</f>
        <v>▲</v>
      </c>
      <c r="L23" s="246">
        <f>ROUND((IF(F23="NA","-",IF(N23=0,"-",ABS(F23-N23)))),4)</f>
        <v>0.48</v>
      </c>
      <c r="M23" s="162">
        <v>715.8</v>
      </c>
      <c r="N23" s="276">
        <v>957.15</v>
      </c>
      <c r="O23" s="168"/>
      <c r="P23" s="174"/>
    </row>
    <row r="24" spans="2:17" ht="19.5" customHeight="1">
      <c r="B24" s="31"/>
      <c r="C24" s="128" t="s">
        <v>10</v>
      </c>
      <c r="D24" s="273">
        <v>880.81</v>
      </c>
      <c r="E24" s="273">
        <v>869.31</v>
      </c>
      <c r="F24" s="272">
        <v>927.84</v>
      </c>
      <c r="G24" s="65"/>
      <c r="H24" s="66">
        <f>IF((F24/E24)-1&lt;0,"▲","")</f>
      </c>
      <c r="I24" s="148">
        <f>ABS((+F24/E24)-1)</f>
        <v>0.06732926113814419</v>
      </c>
      <c r="J24" s="68"/>
      <c r="K24" s="69" t="str">
        <f>IF(F24="NA","",IF(N24=0,"",IF((F24-N24)&lt;0,"▲","")))</f>
        <v>▲</v>
      </c>
      <c r="L24" s="246">
        <f>ROUND((IF(F24="NA","-",IF(N24=0,"-",ABS(F24-N24)))),4)</f>
        <v>2.25</v>
      </c>
      <c r="M24" s="162">
        <v>729.4</v>
      </c>
      <c r="N24" s="276">
        <v>930.09</v>
      </c>
      <c r="O24" s="168"/>
      <c r="P24" s="174"/>
      <c r="Q24" s="14"/>
    </row>
    <row r="25" spans="2:16" ht="19.5" customHeight="1">
      <c r="B25" s="31"/>
      <c r="C25" s="128" t="s">
        <v>11</v>
      </c>
      <c r="D25" s="273">
        <v>131.84</v>
      </c>
      <c r="E25" s="273">
        <v>122.59</v>
      </c>
      <c r="F25" s="272">
        <v>151.42</v>
      </c>
      <c r="G25" s="65"/>
      <c r="H25" s="66">
        <f>IF((F25/E25)-1&lt;0,"▲","")</f>
      </c>
      <c r="I25" s="148">
        <f>ABS((+F25/E25)-1)</f>
        <v>0.2351741577616444</v>
      </c>
      <c r="J25" s="68"/>
      <c r="K25" s="69">
        <f>IF(F25="NA","",IF(N25=0,"",IF((F25-N25)&lt;0,"▲","")))</f>
      </c>
      <c r="L25" s="246">
        <f>ROUND((IF(F25="NA","-",IF(N25=0,"-",ABS(F25-N25)))),4)</f>
        <v>1.25</v>
      </c>
      <c r="M25" s="253">
        <v>110.4</v>
      </c>
      <c r="N25" s="276">
        <v>150.17</v>
      </c>
      <c r="O25" s="168"/>
      <c r="P25" s="174"/>
    </row>
    <row r="26" spans="2:15" ht="19.5" customHeight="1">
      <c r="B26" s="34"/>
      <c r="C26" s="139" t="s">
        <v>12</v>
      </c>
      <c r="D26" s="186">
        <f>D25/D24</f>
        <v>0.1496804078064509</v>
      </c>
      <c r="E26" s="186">
        <f>E25/E24</f>
        <v>0.14101988933752058</v>
      </c>
      <c r="F26" s="236">
        <f>F25/F24</f>
        <v>0.1631962407311605</v>
      </c>
      <c r="G26" s="70"/>
      <c r="H26" s="71">
        <f>IF(F26-E26&lt;0,"▲","")</f>
      </c>
      <c r="I26" s="152">
        <f>ABS(+F26-E26)*100</f>
        <v>2.2176351393639937</v>
      </c>
      <c r="J26" s="68"/>
      <c r="K26" s="69">
        <f>IF(F26="NA","",IF(N26=0,"",IF((F26-N26)&lt;0,"▲","")))</f>
      </c>
      <c r="L26" s="255">
        <f>IF(F26="NA","-",IF(N26=0,"-",ABS(F26-N26)*100))</f>
        <v>0.17387473703029677</v>
      </c>
      <c r="M26" s="60">
        <f>M25/M24</f>
        <v>0.15135727995612833</v>
      </c>
      <c r="N26" s="201">
        <f>N25/N24</f>
        <v>0.16145749336085755</v>
      </c>
      <c r="O26" s="168"/>
    </row>
    <row r="27" spans="2:16" ht="19.5" customHeight="1">
      <c r="B27" s="30" t="s">
        <v>15</v>
      </c>
      <c r="C27" s="130"/>
      <c r="D27" s="179"/>
      <c r="E27" s="210"/>
      <c r="F27" s="237"/>
      <c r="G27" s="65"/>
      <c r="H27" s="66"/>
      <c r="I27" s="153"/>
      <c r="J27" s="77"/>
      <c r="K27" s="78"/>
      <c r="L27" s="257"/>
      <c r="M27" s="76"/>
      <c r="N27" s="202"/>
      <c r="O27" s="168"/>
      <c r="P27" s="57"/>
    </row>
    <row r="28" spans="2:16" ht="19.5" customHeight="1">
      <c r="B28" s="31"/>
      <c r="C28" s="130" t="s">
        <v>9</v>
      </c>
      <c r="D28" s="273">
        <v>465.83</v>
      </c>
      <c r="E28" s="273">
        <v>468.99</v>
      </c>
      <c r="F28" s="272">
        <v>476.77</v>
      </c>
      <c r="G28" s="65"/>
      <c r="H28" s="66">
        <f>IF((F28/E28)-1&lt;0,"▲","")</f>
      </c>
      <c r="I28" s="148">
        <f>ABS((+F28/E28)-1)</f>
        <v>0.016588839847331505</v>
      </c>
      <c r="J28" s="68"/>
      <c r="K28" s="69" t="str">
        <f>IF(F28="NA","",IF(N28=0,"",IF((F28-N28)&lt;0,"▲","")))</f>
        <v>▲</v>
      </c>
      <c r="L28" s="246">
        <f>ROUND((IF(F28="NA","-",IF(N28=0,"-",ABS(F28-N28)))),4)</f>
        <v>1.16</v>
      </c>
      <c r="M28" s="162">
        <v>419.9</v>
      </c>
      <c r="N28" s="277">
        <v>477.93</v>
      </c>
      <c r="O28" s="168"/>
      <c r="P28" s="175"/>
    </row>
    <row r="29" spans="2:17" ht="19.5" customHeight="1">
      <c r="B29" s="31"/>
      <c r="C29" s="130" t="s">
        <v>10</v>
      </c>
      <c r="D29" s="273">
        <v>459.71</v>
      </c>
      <c r="E29" s="273">
        <v>468.66</v>
      </c>
      <c r="F29" s="272">
        <v>474.55</v>
      </c>
      <c r="G29" s="65"/>
      <c r="H29" s="66">
        <f>IF((F29/E29)-1&lt;0,"▲","")</f>
      </c>
      <c r="I29" s="148">
        <f>ABS((+F29/E29)-1)</f>
        <v>0.012567746340630626</v>
      </c>
      <c r="J29" s="68"/>
      <c r="K29" s="69" t="str">
        <f>IF(F29="NA","",IF(N29=0,"",IF((F29-N29)&lt;0,"▲","")))</f>
        <v>▲</v>
      </c>
      <c r="L29" s="246">
        <f>ROUND((IF(F29="NA","-",IF(N29=0,"-",ABS(F29-N29)))),4)</f>
        <v>0.73</v>
      </c>
      <c r="M29" s="162">
        <v>421.2</v>
      </c>
      <c r="N29" s="277">
        <v>475.28</v>
      </c>
      <c r="O29" s="168"/>
      <c r="P29" s="175"/>
      <c r="Q29" s="14"/>
    </row>
    <row r="30" spans="2:16" ht="19.5" customHeight="1">
      <c r="B30" s="31"/>
      <c r="C30" s="130" t="s">
        <v>11</v>
      </c>
      <c r="D30" s="273">
        <v>104.84</v>
      </c>
      <c r="E30" s="273">
        <v>105.17</v>
      </c>
      <c r="F30" s="272">
        <v>107.39</v>
      </c>
      <c r="G30" s="65"/>
      <c r="H30" s="66">
        <f>IF((F30/E30)-1&lt;0,"▲","")</f>
      </c>
      <c r="I30" s="148">
        <f>ABS((+F30/E30)-1)</f>
        <v>0.0211086811828467</v>
      </c>
      <c r="J30" s="68"/>
      <c r="K30" s="69" t="str">
        <f>IF(F30="NA","",IF(N30=0,"",IF((F30-N30)&lt;0,"▲","")))</f>
        <v>▲</v>
      </c>
      <c r="L30" s="246">
        <f>ROUND((IF(F30="NA","-",IF(N30=0,"-",ABS(F30-N30)))),4)</f>
        <v>0.08</v>
      </c>
      <c r="M30" s="162">
        <v>75.5</v>
      </c>
      <c r="N30" s="277">
        <v>107.47</v>
      </c>
      <c r="O30" s="168"/>
      <c r="P30" s="176"/>
    </row>
    <row r="31" spans="2:16" ht="19.5" customHeight="1" thickBot="1">
      <c r="B31" s="32"/>
      <c r="C31" s="140" t="s">
        <v>12</v>
      </c>
      <c r="D31" s="187">
        <f>D30/D29</f>
        <v>0.2280568184290096</v>
      </c>
      <c r="E31" s="188">
        <f>E30/E29</f>
        <v>0.22440575257116033</v>
      </c>
      <c r="F31" s="238">
        <f>F30/F29</f>
        <v>0.2262985986724265</v>
      </c>
      <c r="G31" s="79"/>
      <c r="H31" s="80">
        <f>IF(F31-E31&lt;0,"▲","")</f>
      </c>
      <c r="I31" s="154">
        <f>ABS(+F31-E31)*100</f>
        <v>0.18928461012661657</v>
      </c>
      <c r="J31" s="81"/>
      <c r="K31" s="82">
        <f>IF(F31="NA","",IF(N31=0,"",IF((F31-N31)&lt;0,"▲","")))</f>
      </c>
      <c r="L31" s="258">
        <f>IF(F31="NA","-",IF(N31=0,"-",ABS(F31-N31)*100))</f>
        <v>0.01792584940053521</v>
      </c>
      <c r="M31" s="83">
        <f>M30/M29</f>
        <v>0.1792497625830959</v>
      </c>
      <c r="N31" s="203">
        <f>N30/N29</f>
        <v>0.22611934017842114</v>
      </c>
      <c r="O31" s="168"/>
      <c r="P31" s="57"/>
    </row>
    <row r="32" spans="2:16" ht="9.75" customHeight="1">
      <c r="B32" s="23"/>
      <c r="C32" s="130"/>
      <c r="D32" s="180"/>
      <c r="E32" s="181"/>
      <c r="F32" s="182"/>
      <c r="G32" s="75"/>
      <c r="H32" s="66"/>
      <c r="I32" s="155"/>
      <c r="J32" s="84"/>
      <c r="K32" s="69"/>
      <c r="L32" s="122"/>
      <c r="M32" s="67"/>
      <c r="N32" s="182"/>
      <c r="O32" s="168"/>
      <c r="P32" s="57"/>
    </row>
    <row r="33" spans="2:16" ht="19.5" customHeight="1" thickBot="1">
      <c r="B33" s="12" t="s">
        <v>16</v>
      </c>
      <c r="C33" s="195"/>
      <c r="D33" s="180"/>
      <c r="E33" s="181"/>
      <c r="F33" s="183"/>
      <c r="G33" s="89"/>
      <c r="H33" s="80"/>
      <c r="I33" s="154"/>
      <c r="J33" s="217"/>
      <c r="K33" s="82" t="s">
        <v>22</v>
      </c>
      <c r="L33" s="218"/>
      <c r="M33" s="219"/>
      <c r="N33" s="183"/>
      <c r="O33" s="168"/>
      <c r="P33" s="57"/>
    </row>
    <row r="34" spans="2:18" ht="19.5" customHeight="1" thickBot="1">
      <c r="B34" s="28"/>
      <c r="C34" s="141" t="s">
        <v>2</v>
      </c>
      <c r="D34" s="35" t="s">
        <v>32</v>
      </c>
      <c r="E34" s="35" t="s">
        <v>31</v>
      </c>
      <c r="F34" s="293" t="s">
        <v>35</v>
      </c>
      <c r="G34" s="294"/>
      <c r="H34" s="294"/>
      <c r="I34" s="294"/>
      <c r="J34" s="294"/>
      <c r="K34" s="294"/>
      <c r="L34" s="294"/>
      <c r="M34" s="211" t="s">
        <v>27</v>
      </c>
      <c r="N34" s="198" t="s">
        <v>36</v>
      </c>
      <c r="O34" s="168"/>
      <c r="R34" s="123"/>
    </row>
    <row r="35" spans="2:15" ht="19.5" customHeight="1" thickBot="1">
      <c r="B35" s="34" t="s">
        <v>3</v>
      </c>
      <c r="C35" s="138"/>
      <c r="D35" s="243"/>
      <c r="E35" s="243" t="s">
        <v>4</v>
      </c>
      <c r="F35" s="244" t="s">
        <v>5</v>
      </c>
      <c r="G35" s="160" t="s">
        <v>6</v>
      </c>
      <c r="H35" s="134"/>
      <c r="I35" s="156"/>
      <c r="J35" s="135"/>
      <c r="K35" s="136" t="s">
        <v>7</v>
      </c>
      <c r="L35" s="137"/>
      <c r="M35" s="59" t="s">
        <v>29</v>
      </c>
      <c r="N35" s="199" t="s">
        <v>5</v>
      </c>
      <c r="O35" s="168"/>
    </row>
    <row r="36" spans="2:15" ht="19.5" customHeight="1">
      <c r="B36" s="28"/>
      <c r="C36" s="142" t="s">
        <v>9</v>
      </c>
      <c r="D36" s="273">
        <v>239.15</v>
      </c>
      <c r="E36" s="273">
        <v>267.48</v>
      </c>
      <c r="F36" s="274">
        <v>281.66</v>
      </c>
      <c r="G36" s="85"/>
      <c r="H36" s="86">
        <f>IF((F36/E36)-1&lt;0,"▲","")</f>
      </c>
      <c r="I36" s="157">
        <f>ABS((+F36/E36)-1)</f>
        <v>0.05301330940631077</v>
      </c>
      <c r="J36" s="87"/>
      <c r="K36" s="88" t="str">
        <f>IF(F36="NA","",IF(N36=0,"",IF((F36-N36)&lt;0,"▲","")))</f>
        <v>▲</v>
      </c>
      <c r="L36" s="251">
        <f>ROUND((IF(F36="NA","-",IF(N36=0,"-",ABS(F36-N36)))),4)</f>
        <v>0.06</v>
      </c>
      <c r="M36" s="163">
        <v>236.07</v>
      </c>
      <c r="N36" s="278">
        <v>281.72</v>
      </c>
      <c r="O36" s="169"/>
    </row>
    <row r="37" spans="2:17" ht="19.5" customHeight="1">
      <c r="B37" s="31"/>
      <c r="C37" s="130" t="s">
        <v>10</v>
      </c>
      <c r="D37" s="273">
        <v>256.94</v>
      </c>
      <c r="E37" s="271">
        <v>257.91</v>
      </c>
      <c r="F37" s="274">
        <v>268.89</v>
      </c>
      <c r="G37" s="75"/>
      <c r="H37" s="66">
        <f>IF((F37/E37)-1&lt;0,"▲","")</f>
      </c>
      <c r="I37" s="148">
        <f>ABS((+F37/E37)-1)</f>
        <v>0.04257299057810848</v>
      </c>
      <c r="J37" s="68"/>
      <c r="K37" s="69">
        <f>IF(F37="NA","",IF(N37=0,"",IF((F37-N37)&lt;0,"▲","")))</f>
      </c>
      <c r="L37" s="246">
        <f>ROUND((IF(F37="NA","-",IF(N37=0,"-",ABS(F37-N37)))),4)</f>
        <v>0.17</v>
      </c>
      <c r="M37" s="161">
        <v>224.61</v>
      </c>
      <c r="N37" s="279">
        <v>268.72</v>
      </c>
      <c r="O37" s="168"/>
      <c r="P37" s="14"/>
      <c r="Q37" s="14"/>
    </row>
    <row r="38" spans="2:15" ht="19.5" customHeight="1">
      <c r="B38" s="31"/>
      <c r="C38" s="130" t="s">
        <v>11</v>
      </c>
      <c r="D38" s="273">
        <v>54.89</v>
      </c>
      <c r="E38" s="273">
        <v>61.55</v>
      </c>
      <c r="F38" s="274">
        <v>71.54</v>
      </c>
      <c r="G38" s="75"/>
      <c r="H38" s="66">
        <f>IF((F38/E38)-1&lt;0,"▲","")</f>
      </c>
      <c r="I38" s="148">
        <f>ABS((+F38/E38)-1)</f>
        <v>0.1623070674248579</v>
      </c>
      <c r="J38" s="68"/>
      <c r="K38" s="69" t="str">
        <f>IF(F38="NA","",IF(N38=0,"",IF((F38-N38)&lt;0,"▲","")))</f>
        <v>▲</v>
      </c>
      <c r="L38" s="246">
        <f>ROUND((IF(F38="NA","-",IF(N38=0,"-",ABS(F38-N38)))),4)</f>
        <v>0.73</v>
      </c>
      <c r="M38" s="161">
        <v>63.69</v>
      </c>
      <c r="N38" s="279">
        <v>72.27</v>
      </c>
      <c r="O38" s="168"/>
    </row>
    <row r="39" spans="2:15" ht="19.5" customHeight="1" thickBot="1">
      <c r="B39" s="32"/>
      <c r="C39" s="140" t="s">
        <v>12</v>
      </c>
      <c r="D39" s="187">
        <f>D38/D37</f>
        <v>0.21362964116136063</v>
      </c>
      <c r="E39" s="187">
        <f>E38/E37</f>
        <v>0.23864914117327746</v>
      </c>
      <c r="F39" s="238">
        <f>F38/F37</f>
        <v>0.26605675183160404</v>
      </c>
      <c r="G39" s="89"/>
      <c r="H39" s="80">
        <f>IF(F39-E39&lt;0,"▲","")</f>
      </c>
      <c r="I39" s="154">
        <f>ABS(+F39-E39)*100</f>
        <v>2.7407610658326584</v>
      </c>
      <c r="J39" s="81"/>
      <c r="K39" s="82" t="str">
        <f>IF(F39="NA","",IF(N39=0,"",IF((F39-N39)&lt;0,"▲","")))</f>
        <v>▲</v>
      </c>
      <c r="L39" s="250">
        <f>IF(F39="NA","-",IF(N39=0,"-",ABS(F39-N39)*100))</f>
        <v>0.2884897468782954</v>
      </c>
      <c r="M39" s="117">
        <f>M38/M37</f>
        <v>0.28355816749031654</v>
      </c>
      <c r="N39" s="203">
        <f>N38/N37</f>
        <v>0.268941649300387</v>
      </c>
      <c r="O39" s="168"/>
    </row>
    <row r="40" spans="2:17" ht="19.5" customHeight="1">
      <c r="B40" s="9" t="s">
        <v>49</v>
      </c>
      <c r="D40" s="9"/>
      <c r="E40" s="9"/>
      <c r="I40" s="158"/>
      <c r="J40" s="57"/>
      <c r="K40" s="50"/>
      <c r="L40" s="118"/>
      <c r="Q40" s="123"/>
    </row>
    <row r="41" spans="2:12" ht="19.5" customHeight="1">
      <c r="B41" s="9" t="s">
        <v>23</v>
      </c>
      <c r="D41" s="9"/>
      <c r="E41" s="9"/>
      <c r="J41" s="23"/>
      <c r="K41" s="26"/>
      <c r="L41" s="58"/>
    </row>
    <row r="42" spans="2:10" ht="19.5" customHeight="1">
      <c r="B42" s="269" t="s">
        <v>43</v>
      </c>
      <c r="C42" s="270"/>
      <c r="D42" s="269"/>
      <c r="E42" s="269"/>
      <c r="F42" s="269"/>
      <c r="G42" s="270"/>
      <c r="J42" s="270"/>
    </row>
    <row r="43" spans="2:10" ht="19.5" customHeight="1">
      <c r="B43" s="269" t="s">
        <v>44</v>
      </c>
      <c r="C43" s="270"/>
      <c r="D43" s="269"/>
      <c r="E43" s="269"/>
      <c r="F43" s="269"/>
      <c r="G43" s="270"/>
      <c r="J43" s="270"/>
    </row>
    <row r="44" spans="2:13" ht="19.5" customHeight="1">
      <c r="B44" s="269" t="s">
        <v>38</v>
      </c>
      <c r="C44" s="270"/>
      <c r="D44" s="269"/>
      <c r="E44" s="269"/>
      <c r="F44" s="269"/>
      <c r="G44" s="270"/>
      <c r="J44" s="270"/>
      <c r="M44" s="114"/>
    </row>
    <row r="45" spans="2:13" ht="19.5" customHeight="1">
      <c r="B45" s="269" t="s">
        <v>39</v>
      </c>
      <c r="C45" s="270"/>
      <c r="D45" s="269"/>
      <c r="E45" s="269"/>
      <c r="F45" s="269"/>
      <c r="G45" s="270"/>
      <c r="J45" s="270"/>
      <c r="M45" s="114"/>
    </row>
    <row r="46" spans="2:10" ht="19.5" customHeight="1">
      <c r="B46" s="269" t="s">
        <v>40</v>
      </c>
      <c r="C46" s="270"/>
      <c r="D46" s="269"/>
      <c r="E46" s="269"/>
      <c r="F46" s="269"/>
      <c r="G46" s="270"/>
      <c r="J46" s="270"/>
    </row>
    <row r="47" spans="2:10" ht="19.5" customHeight="1">
      <c r="B47" s="269" t="s">
        <v>26</v>
      </c>
      <c r="C47" s="270"/>
      <c r="D47" s="269"/>
      <c r="E47" s="269"/>
      <c r="F47" s="269"/>
      <c r="G47" s="270"/>
      <c r="J47" s="270"/>
    </row>
    <row r="48" spans="2:10" ht="19.5" customHeight="1">
      <c r="B48" s="269" t="s">
        <v>45</v>
      </c>
      <c r="C48" s="270"/>
      <c r="D48" s="269"/>
      <c r="E48" s="269"/>
      <c r="F48" s="269"/>
      <c r="G48" s="270"/>
      <c r="J48" s="270"/>
    </row>
    <row r="49" spans="2:13" ht="38.25" customHeight="1">
      <c r="B49" s="291" t="s">
        <v>51</v>
      </c>
      <c r="C49" s="291"/>
      <c r="D49" s="291"/>
      <c r="E49" s="291"/>
      <c r="F49" s="291"/>
      <c r="G49" s="291"/>
      <c r="H49" s="291"/>
      <c r="I49" s="291"/>
      <c r="J49" s="291"/>
      <c r="K49" s="291"/>
      <c r="L49" s="291"/>
      <c r="M49" s="291"/>
    </row>
    <row r="50" spans="2:13" ht="20.25" customHeight="1">
      <c r="B50" s="291" t="s">
        <v>41</v>
      </c>
      <c r="C50" s="292"/>
      <c r="D50" s="292"/>
      <c r="E50" s="292"/>
      <c r="F50" s="292"/>
      <c r="G50" s="292"/>
      <c r="H50" s="292"/>
      <c r="I50" s="292"/>
      <c r="J50" s="292"/>
      <c r="K50" s="292"/>
      <c r="L50" s="292"/>
      <c r="M50" s="292"/>
    </row>
    <row r="51" spans="2:13" ht="33" customHeight="1">
      <c r="B51" s="291" t="s">
        <v>42</v>
      </c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91"/>
    </row>
    <row r="52" spans="2:5" ht="19.5" customHeight="1">
      <c r="B52" s="1" t="s">
        <v>20</v>
      </c>
      <c r="C52" s="9" t="s">
        <v>21</v>
      </c>
      <c r="D52" s="9"/>
      <c r="E52" s="9"/>
    </row>
    <row r="53" spans="4:5" ht="17.25">
      <c r="D53" s="9"/>
      <c r="E53" s="9"/>
    </row>
    <row r="54" spans="4:5" ht="17.25">
      <c r="D54" s="9"/>
      <c r="E54" s="9"/>
    </row>
    <row r="55" spans="3:5" ht="24">
      <c r="C55" s="10"/>
      <c r="D55" s="9"/>
      <c r="E55" s="9"/>
    </row>
    <row r="56" spans="3:5" ht="24">
      <c r="C56" s="10"/>
      <c r="D56" s="9"/>
      <c r="E56" s="9"/>
    </row>
    <row r="57" spans="4:5" ht="17.25">
      <c r="D57" s="9"/>
      <c r="E57" s="9"/>
    </row>
    <row r="58" spans="4:5" ht="17.25">
      <c r="D58" s="9"/>
      <c r="E58" s="9"/>
    </row>
  </sheetData>
  <sheetProtection/>
  <mergeCells count="6">
    <mergeCell ref="B50:M50"/>
    <mergeCell ref="B51:M51"/>
    <mergeCell ref="F5:L5"/>
    <mergeCell ref="F34:L34"/>
    <mergeCell ref="G6:I6"/>
    <mergeCell ref="B49:M49"/>
  </mergeCells>
  <printOptions/>
  <pageMargins left="0.7874015748031497" right="0.07874015748031496" top="0.5511811023622047" bottom="0.5118110236220472" header="0.5118110236220472" footer="0.5118110236220472"/>
  <pageSetup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theme="9" tint="0.39998000860214233"/>
    <pageSetUpPr fitToPage="1"/>
  </sheetPr>
  <dimension ref="A1:Q103"/>
  <sheetViews>
    <sheetView defaultGridColor="0" zoomScalePageLayoutView="0" colorId="22" workbookViewId="0" topLeftCell="A1">
      <selection activeCell="A1" sqref="A1"/>
    </sheetView>
  </sheetViews>
  <sheetFormatPr defaultColWidth="15.25390625" defaultRowHeight="12.75"/>
  <cols>
    <col min="1" max="1" width="2.75390625" style="3" customWidth="1"/>
    <col min="2" max="2" width="3.875" style="3" customWidth="1"/>
    <col min="3" max="3" width="20.625" style="3" customWidth="1"/>
    <col min="4" max="5" width="16.75390625" style="3" customWidth="1"/>
    <col min="6" max="6" width="16.75390625" style="8" customWidth="1"/>
    <col min="7" max="7" width="1.75390625" style="3" customWidth="1"/>
    <col min="8" max="8" width="3.875" style="4" customWidth="1"/>
    <col min="9" max="9" width="9.625" style="5" customWidth="1"/>
    <col min="10" max="10" width="1.75390625" style="3" customWidth="1"/>
    <col min="11" max="11" width="3.875" style="4" customWidth="1"/>
    <col min="12" max="12" width="9.875" style="5" customWidth="1"/>
    <col min="13" max="13" width="16.75390625" style="5" customWidth="1"/>
    <col min="14" max="14" width="13.375" style="8" hidden="1" customWidth="1"/>
    <col min="15" max="18" width="15.25390625" style="3" customWidth="1"/>
    <col min="19" max="16384" width="15.25390625" style="3" customWidth="1"/>
  </cols>
  <sheetData>
    <row r="1" spans="1:13" ht="18" customHeight="1">
      <c r="A1" s="168"/>
      <c r="E1" s="13" t="s">
        <v>25</v>
      </c>
      <c r="L1" s="15"/>
      <c r="M1" s="124" t="s">
        <v>47</v>
      </c>
    </row>
    <row r="2" spans="5:13" ht="18" customHeight="1">
      <c r="E2" s="7" t="str">
        <f>'①世界の動向'!E2</f>
        <v> (米国農務省2013年9月12日発表)</v>
      </c>
      <c r="M2" s="197"/>
    </row>
    <row r="3" ht="18" customHeight="1"/>
    <row r="4" spans="2:14" ht="18" customHeight="1" thickBot="1">
      <c r="B4" s="41" t="s">
        <v>1</v>
      </c>
      <c r="C4" s="6"/>
      <c r="D4" s="6"/>
      <c r="E4" s="40"/>
      <c r="F4" s="225"/>
      <c r="G4" s="40"/>
      <c r="H4" s="226"/>
      <c r="I4" s="227"/>
      <c r="J4" s="40"/>
      <c r="K4" s="228"/>
      <c r="L4" s="226" t="s">
        <v>28</v>
      </c>
      <c r="M4" s="227"/>
      <c r="N4" s="20" t="s">
        <v>30</v>
      </c>
    </row>
    <row r="5" spans="2:16" ht="18" customHeight="1" thickBot="1">
      <c r="B5" s="44"/>
      <c r="C5" s="45" t="s">
        <v>2</v>
      </c>
      <c r="D5" s="35" t="s">
        <v>32</v>
      </c>
      <c r="E5" s="35" t="s">
        <v>31</v>
      </c>
      <c r="F5" s="293" t="s">
        <v>35</v>
      </c>
      <c r="G5" s="294"/>
      <c r="H5" s="294"/>
      <c r="I5" s="294"/>
      <c r="J5" s="294"/>
      <c r="K5" s="294"/>
      <c r="L5" s="294"/>
      <c r="M5" s="211" t="s">
        <v>27</v>
      </c>
      <c r="N5" s="198" t="s">
        <v>36</v>
      </c>
      <c r="P5" s="177"/>
    </row>
    <row r="6" spans="2:15" ht="40.5" customHeight="1">
      <c r="B6" s="43" t="s">
        <v>3</v>
      </c>
      <c r="C6" s="27"/>
      <c r="D6" s="259"/>
      <c r="E6" s="259" t="s">
        <v>4</v>
      </c>
      <c r="F6" s="260" t="s">
        <v>5</v>
      </c>
      <c r="G6" s="295" t="s">
        <v>33</v>
      </c>
      <c r="H6" s="296"/>
      <c r="I6" s="297"/>
      <c r="J6" s="266"/>
      <c r="K6" s="267" t="s">
        <v>7</v>
      </c>
      <c r="L6" s="268"/>
      <c r="M6" s="264" t="s">
        <v>29</v>
      </c>
      <c r="N6" s="265" t="s">
        <v>5</v>
      </c>
      <c r="O6" s="9"/>
    </row>
    <row r="7" spans="2:14" ht="18" customHeight="1">
      <c r="B7" s="37" t="s">
        <v>8</v>
      </c>
      <c r="C7" s="6"/>
      <c r="D7" s="145"/>
      <c r="E7" s="145"/>
      <c r="F7" s="239"/>
      <c r="G7" s="46"/>
      <c r="H7" s="18"/>
      <c r="I7" s="19"/>
      <c r="J7" s="54"/>
      <c r="K7" s="55"/>
      <c r="L7" s="56"/>
      <c r="M7" s="61"/>
      <c r="N7" s="204"/>
    </row>
    <row r="8" spans="2:17" ht="18" customHeight="1">
      <c r="B8" s="38"/>
      <c r="C8" s="6" t="s">
        <v>9</v>
      </c>
      <c r="D8" s="280">
        <v>384.01</v>
      </c>
      <c r="E8" s="281">
        <v>354.1</v>
      </c>
      <c r="F8" s="282">
        <v>431.18</v>
      </c>
      <c r="G8" s="90"/>
      <c r="H8" s="91">
        <f>IF((F8/E8)-1&lt;0,"▲","")</f>
      </c>
      <c r="I8" s="92">
        <f>ABS((+F8/E8)-1)</f>
        <v>0.21767862185823206</v>
      </c>
      <c r="J8" s="93"/>
      <c r="K8" s="69">
        <f>IF(F8="NA","",IF(N8=0,"",IF((F8-N8)&lt;0,"▲","")))</f>
      </c>
      <c r="L8" s="246">
        <f>ROUND((IF(F8="NA","-",IF(N8=0,"-",ABS(F8-N8)))),4)</f>
        <v>3.1</v>
      </c>
      <c r="M8" s="165">
        <f>M14+M20+M32</f>
        <v>335.48199999999997</v>
      </c>
      <c r="N8" s="289">
        <v>428.08</v>
      </c>
      <c r="P8" s="113"/>
      <c r="Q8" s="8"/>
    </row>
    <row r="9" spans="2:17" ht="18" customHeight="1">
      <c r="B9" s="38"/>
      <c r="C9" s="6" t="s">
        <v>10</v>
      </c>
      <c r="D9" s="280">
        <v>325.65</v>
      </c>
      <c r="E9" s="281">
        <v>322.42</v>
      </c>
      <c r="F9" s="282">
        <v>343.73</v>
      </c>
      <c r="G9" s="90"/>
      <c r="H9" s="91">
        <f>IF((F9/E9)-1&lt;0,"▲","")</f>
      </c>
      <c r="I9" s="92">
        <f>ABS((+F9/E9)-1)</f>
        <v>0.06609391476955517</v>
      </c>
      <c r="J9" s="93"/>
      <c r="K9" s="69">
        <f>IF(F9="NA","",IF(N9=0,"",IF((F9-N9)&lt;0,"▲","")))</f>
      </c>
      <c r="L9" s="246">
        <f>ROUND((IF(F9="NA","-",IF(N9=0,"-",ABS(F9-N9)))),4)</f>
        <v>0.76</v>
      </c>
      <c r="M9" s="165">
        <f>M15+M21+M33</f>
        <v>277.839</v>
      </c>
      <c r="N9" s="289">
        <v>342.97</v>
      </c>
      <c r="O9" s="14"/>
      <c r="P9" s="170"/>
      <c r="Q9" s="178"/>
    </row>
    <row r="10" spans="2:17" ht="18" customHeight="1">
      <c r="B10" s="38"/>
      <c r="C10" s="6" t="s">
        <v>18</v>
      </c>
      <c r="D10" s="280">
        <v>72.83</v>
      </c>
      <c r="E10" s="281">
        <v>51.61</v>
      </c>
      <c r="F10" s="282">
        <v>68.51</v>
      </c>
      <c r="G10" s="90"/>
      <c r="H10" s="91">
        <f>IF((F10/E10)-1&lt;0,"▲","")</f>
      </c>
      <c r="I10" s="92">
        <f>ABS((+F10/E10)-1)</f>
        <v>0.32745591939546603</v>
      </c>
      <c r="J10" s="93"/>
      <c r="K10" s="69">
        <f>IF(F10="NA","",IF(N10=0,"",IF((F10-N10)&lt;0,"▲","")))</f>
      </c>
      <c r="L10" s="246">
        <f>ROUND((IF(F10="NA","-",IF(N10=0,"-",ABS(F10-N10)))),4)</f>
        <v>0.32</v>
      </c>
      <c r="M10" s="165">
        <f>M16+M22+M34</f>
        <v>85.992</v>
      </c>
      <c r="N10" s="289">
        <v>68.19</v>
      </c>
      <c r="Q10" s="8"/>
    </row>
    <row r="11" spans="2:17" ht="18" customHeight="1">
      <c r="B11" s="38"/>
      <c r="C11" s="6" t="s">
        <v>11</v>
      </c>
      <c r="D11" s="280">
        <v>49.34</v>
      </c>
      <c r="E11" s="281">
        <v>40.13</v>
      </c>
      <c r="F11" s="282">
        <v>66.59</v>
      </c>
      <c r="G11" s="90"/>
      <c r="H11" s="91">
        <f>IF((F11/E11)-1&lt;0,"▲","")</f>
      </c>
      <c r="I11" s="92">
        <f>ABS((+F11/E11)-1)</f>
        <v>0.6593570894592573</v>
      </c>
      <c r="J11" s="93"/>
      <c r="K11" s="69">
        <f>IF(F11="NA","",IF(N11=0,"",IF((F11-N11)&lt;0,"▲","")))</f>
      </c>
      <c r="L11" s="246">
        <f>ROUND((IF(F11="NA","-",IF(N11=0,"-",ABS(F11-N11)))),4)</f>
        <v>0.71</v>
      </c>
      <c r="M11" s="165">
        <f>M17+M23+M35</f>
        <v>49.854</v>
      </c>
      <c r="N11" s="289">
        <v>65.88</v>
      </c>
      <c r="Q11" s="8"/>
    </row>
    <row r="12" spans="2:16" ht="18" customHeight="1">
      <c r="B12" s="43"/>
      <c r="C12" s="27" t="s">
        <v>12</v>
      </c>
      <c r="D12" s="191">
        <f>D11/(D10+D9)</f>
        <v>0.12382051796827949</v>
      </c>
      <c r="E12" s="192">
        <f>E11/(E10+E9)</f>
        <v>0.10729085902200358</v>
      </c>
      <c r="F12" s="240">
        <f>F11/(F10+F9)</f>
        <v>0.16153211721327382</v>
      </c>
      <c r="G12" s="126"/>
      <c r="H12" s="95">
        <f>IF((F12-E12)&lt;0,"▲","")</f>
      </c>
      <c r="I12" s="96">
        <f>ABS(+F12-E12)*100</f>
        <v>5.424125819127024</v>
      </c>
      <c r="J12" s="94"/>
      <c r="K12" s="73">
        <f>IF(F12="NA","",IF(N12=0,"",IF((F12-N12)&lt;0,"▲","")))</f>
      </c>
      <c r="L12" s="247">
        <f>IF(F12="NA","-",IF(N12=0,"-",ABS(F12-N12)*100))</f>
        <v>0.13025228947603773</v>
      </c>
      <c r="M12" s="97">
        <f>M11/(M10+M9)</f>
        <v>0.13702515728456344</v>
      </c>
      <c r="N12" s="205">
        <f>N11/(N10+N9)</f>
        <v>0.16022959431851344</v>
      </c>
      <c r="P12" s="169"/>
    </row>
    <row r="13" spans="2:14" ht="18" customHeight="1">
      <c r="B13" s="37" t="s">
        <v>13</v>
      </c>
      <c r="C13" s="6"/>
      <c r="D13" s="184"/>
      <c r="E13" s="185"/>
      <c r="F13" s="241"/>
      <c r="G13" s="98"/>
      <c r="H13" s="99"/>
      <c r="I13" s="100"/>
      <c r="J13" s="101"/>
      <c r="K13" s="102"/>
      <c r="L13" s="248"/>
      <c r="M13" s="62"/>
      <c r="N13" s="206"/>
    </row>
    <row r="14" spans="2:17" ht="18.75" customHeight="1">
      <c r="B14" s="38"/>
      <c r="C14" s="6" t="s">
        <v>9</v>
      </c>
      <c r="D14" s="280">
        <v>54.41</v>
      </c>
      <c r="E14" s="281">
        <v>61.76</v>
      </c>
      <c r="F14" s="282">
        <v>57.54</v>
      </c>
      <c r="G14" s="90"/>
      <c r="H14" s="91" t="str">
        <f>IF((F14/E14)-1&lt;0,"▲","")</f>
        <v>▲</v>
      </c>
      <c r="I14" s="92">
        <f>ABS((+F14/E14)-1)</f>
        <v>0.06832901554404147</v>
      </c>
      <c r="J14" s="93"/>
      <c r="K14" s="69">
        <f>IF(F14="NA","",IF(N14=0,"",IF((F14-N14)&lt;0,"▲","")))</f>
      </c>
      <c r="L14" s="246">
        <f>ROUND((IF(F14="NA","-",IF(N14=0,"-",ABS(F14-N14)))),4)</f>
        <v>0</v>
      </c>
      <c r="M14" s="165">
        <v>49.217</v>
      </c>
      <c r="N14" s="289">
        <v>57.54</v>
      </c>
      <c r="Q14" s="8"/>
    </row>
    <row r="15" spans="2:17" ht="18" customHeight="1">
      <c r="B15" s="38"/>
      <c r="C15" s="6" t="s">
        <v>10</v>
      </c>
      <c r="D15" s="280">
        <v>32.11</v>
      </c>
      <c r="E15" s="281">
        <v>38.34</v>
      </c>
      <c r="F15" s="282">
        <v>35.68</v>
      </c>
      <c r="G15" s="90"/>
      <c r="H15" s="91" t="str">
        <f>IF((F15/E15)-1&lt;0,"▲","")</f>
        <v>▲</v>
      </c>
      <c r="I15" s="92">
        <f>ABS((+F15/E15)-1)</f>
        <v>0.06937923839332294</v>
      </c>
      <c r="J15" s="93"/>
      <c r="K15" s="69">
        <f>IF(F15="NA","",IF(N15=0,"",IF((F15-N15)&lt;0,"▲","")))</f>
      </c>
      <c r="L15" s="246">
        <f>ROUND((IF(F15="NA","-",IF(N15=0,"-",ABS(F15-N15)))),4)</f>
        <v>0</v>
      </c>
      <c r="M15" s="165">
        <v>30.94</v>
      </c>
      <c r="N15" s="289">
        <v>35.68</v>
      </c>
      <c r="O15" s="14"/>
      <c r="P15" s="170"/>
      <c r="Q15" s="178"/>
    </row>
    <row r="16" spans="2:17" ht="18" customHeight="1">
      <c r="B16" s="38"/>
      <c r="C16" s="6" t="s">
        <v>18</v>
      </c>
      <c r="D16" s="280">
        <v>28.61</v>
      </c>
      <c r="E16" s="281">
        <v>27.42</v>
      </c>
      <c r="F16" s="282">
        <v>29.94</v>
      </c>
      <c r="G16" s="90"/>
      <c r="H16" s="91">
        <f>IF((F16/E16)-1&lt;0,"▲","")</f>
      </c>
      <c r="I16" s="92">
        <f>ABS((+F16/E16)-1)</f>
        <v>0.09190371991247259</v>
      </c>
      <c r="J16" s="93"/>
      <c r="K16" s="69">
        <f>IF(F16="NA","",IF(N16=0,"",IF((F16-N16)&lt;0,"▲","")))</f>
      </c>
      <c r="L16" s="246">
        <f>ROUND((IF(F16="NA","-",IF(N16=0,"-",ABS(F16-N16)))),4)</f>
        <v>0</v>
      </c>
      <c r="M16" s="165">
        <v>24.725</v>
      </c>
      <c r="N16" s="289">
        <v>29.94</v>
      </c>
      <c r="Q16" s="8"/>
    </row>
    <row r="17" spans="2:17" ht="18" customHeight="1">
      <c r="B17" s="38"/>
      <c r="C17" s="6" t="s">
        <v>11</v>
      </c>
      <c r="D17" s="280">
        <v>20.21</v>
      </c>
      <c r="E17" s="281">
        <v>19.55</v>
      </c>
      <c r="F17" s="282">
        <v>15.28</v>
      </c>
      <c r="G17" s="90"/>
      <c r="H17" s="91" t="str">
        <f>IF((F17/E17)-1&lt;0,"▲","")</f>
        <v>▲</v>
      </c>
      <c r="I17" s="92">
        <f>ABS((+F17/E17)-1)</f>
        <v>0.2184143222506394</v>
      </c>
      <c r="J17" s="93"/>
      <c r="K17" s="69">
        <f>IF(F17="NA","",IF(N17=0,"",IF((F17-N17)&lt;0,"▲","")))</f>
      </c>
      <c r="L17" s="246">
        <f>ROUND((IF(F17="NA","-",IF(N17=0,"-",ABS(F17-N17)))),4)</f>
        <v>0.27</v>
      </c>
      <c r="M17" s="165">
        <v>12.414</v>
      </c>
      <c r="N17" s="289">
        <v>15.01</v>
      </c>
      <c r="Q17" s="230"/>
    </row>
    <row r="18" spans="2:16" ht="18" customHeight="1">
      <c r="B18" s="43"/>
      <c r="C18" s="27" t="s">
        <v>12</v>
      </c>
      <c r="D18" s="191">
        <f>D17/(D16+D15)</f>
        <v>0.3328392621870883</v>
      </c>
      <c r="E18" s="192">
        <f>E17/(E16+E15)</f>
        <v>0.29729318734793186</v>
      </c>
      <c r="F18" s="240">
        <f>F17/(F16+F15)</f>
        <v>0.23285583663517218</v>
      </c>
      <c r="G18" s="126"/>
      <c r="H18" s="95" t="str">
        <f>IF((F18-E18)&lt;0,"▲","")</f>
        <v>▲</v>
      </c>
      <c r="I18" s="96">
        <f>ABS(+F18-E18)*100</f>
        <v>6.4437350712759685</v>
      </c>
      <c r="J18" s="94"/>
      <c r="K18" s="73">
        <f>IF(F18="NA","",IF(N18=0,"",IF((F18-N18)&lt;0,"▲","")))</f>
      </c>
      <c r="L18" s="247">
        <f>IF(F18="NA","-",IF(N18=0,"-",ABS(F18-N18)*100))</f>
        <v>0.4114599207558661</v>
      </c>
      <c r="M18" s="97">
        <f>M17/(M16+M15)</f>
        <v>0.22301266504985176</v>
      </c>
      <c r="N18" s="205">
        <f>N17/(N16+N15)</f>
        <v>0.22874123742761351</v>
      </c>
      <c r="P18" s="169"/>
    </row>
    <row r="19" spans="2:14" ht="18" customHeight="1">
      <c r="B19" s="37" t="s">
        <v>19</v>
      </c>
      <c r="C19" s="6"/>
      <c r="D19" s="184"/>
      <c r="E19" s="185"/>
      <c r="F19" s="241"/>
      <c r="G19" s="98"/>
      <c r="H19" s="99"/>
      <c r="I19" s="100"/>
      <c r="J19" s="101"/>
      <c r="K19" s="102"/>
      <c r="L19" s="248"/>
      <c r="M19" s="62"/>
      <c r="N19" s="206"/>
    </row>
    <row r="20" spans="2:17" ht="18" customHeight="1">
      <c r="B20" s="38"/>
      <c r="C20" s="6" t="s">
        <v>9</v>
      </c>
      <c r="D20" s="280">
        <v>323.73</v>
      </c>
      <c r="E20" s="281">
        <v>286.01</v>
      </c>
      <c r="F20" s="282">
        <v>367.75</v>
      </c>
      <c r="G20" s="90"/>
      <c r="H20" s="91">
        <f>IF((F20/E20)-1&lt;0,"▲","")</f>
      </c>
      <c r="I20" s="92">
        <f>ABS((+F20/E20)-1)</f>
        <v>0.2857942029998952</v>
      </c>
      <c r="J20" s="93"/>
      <c r="K20" s="69">
        <f>IF(F20="NA","",IF(N20=0,"",IF((F20-N20)&lt;0,"▲","")))</f>
      </c>
      <c r="L20" s="246">
        <f>ROUND((IF(F20="NA","-",IF(N20=0,"-",ABS(F20-N20)))),4)</f>
        <v>2.98</v>
      </c>
      <c r="M20" s="165">
        <v>279.998</v>
      </c>
      <c r="N20" s="289">
        <v>364.77</v>
      </c>
      <c r="P20" s="171"/>
      <c r="Q20" s="8"/>
    </row>
    <row r="21" spans="2:17" ht="18" customHeight="1">
      <c r="B21" s="38"/>
      <c r="C21" s="6" t="s">
        <v>10</v>
      </c>
      <c r="D21" s="280">
        <v>290.05</v>
      </c>
      <c r="E21" s="281">
        <v>280.33</v>
      </c>
      <c r="F21" s="282">
        <v>304.37</v>
      </c>
      <c r="G21" s="90"/>
      <c r="H21" s="91">
        <f>IF((F21/E21)-1&lt;0,"▲","")</f>
      </c>
      <c r="I21" s="92">
        <f>ABS((+F21/E21)-1)</f>
        <v>0.08575607319944356</v>
      </c>
      <c r="J21" s="93"/>
      <c r="K21" s="69">
        <f>IF(F21="NA","",IF(N21=0,"",IF((F21-N21)&lt;0,"▲","")))</f>
      </c>
      <c r="L21" s="246">
        <f>ROUND((IF(F21="NA","-",IF(N21=0,"-",ABS(F21-N21)))),4)</f>
        <v>0.64</v>
      </c>
      <c r="M21" s="165">
        <v>242.798</v>
      </c>
      <c r="N21" s="289">
        <v>303.73</v>
      </c>
      <c r="O21" s="14"/>
      <c r="P21" s="171"/>
      <c r="Q21" s="178"/>
    </row>
    <row r="22" spans="2:17" ht="18" customHeight="1">
      <c r="B22" s="38"/>
      <c r="C22" s="6" t="s">
        <v>18</v>
      </c>
      <c r="D22" s="280">
        <v>41.03</v>
      </c>
      <c r="E22" s="281">
        <v>20.8</v>
      </c>
      <c r="F22" s="282">
        <v>35.45</v>
      </c>
      <c r="G22" s="90"/>
      <c r="H22" s="91">
        <f>IF((F22/E22)-1&lt;0,"▲","")</f>
      </c>
      <c r="I22" s="92">
        <f>ABS((+F22/E22)-1)</f>
        <v>0.7043269230769231</v>
      </c>
      <c r="J22" s="93"/>
      <c r="K22" s="69">
        <f>IF(F22="NA","",IF(N22=0,"",IF((F22-N22)&lt;0,"▲","")))</f>
      </c>
      <c r="L22" s="246">
        <f>ROUND((IF(F22="NA","-",IF(N22=0,"-",ABS(F22-N22)))),4)</f>
        <v>0.26</v>
      </c>
      <c r="M22" s="165">
        <v>58.344</v>
      </c>
      <c r="N22" s="289">
        <v>35.19</v>
      </c>
      <c r="P22" s="171"/>
      <c r="Q22" s="8"/>
    </row>
    <row r="23" spans="2:17" ht="18" customHeight="1">
      <c r="B23" s="38"/>
      <c r="C23" s="6" t="s">
        <v>11</v>
      </c>
      <c r="D23" s="280">
        <v>27.82</v>
      </c>
      <c r="E23" s="281">
        <v>19.42</v>
      </c>
      <c r="F23" s="282">
        <v>50.36</v>
      </c>
      <c r="G23" s="90"/>
      <c r="H23" s="91">
        <f>IF((F23/E23)-1&lt;0,"▲","")</f>
      </c>
      <c r="I23" s="92">
        <f>ABS((+F23/E23)-1)</f>
        <v>1.5932028836251284</v>
      </c>
      <c r="J23" s="93"/>
      <c r="K23" s="69">
        <f>IF(F23="NA","",IF(N23=0,"",IF((F23-N23)&lt;0,"▲","")))</f>
      </c>
      <c r="L23" s="246">
        <f>ROUND((IF(F23="NA","-",IF(N23=0,"-",ABS(F23-N23)))),4)</f>
        <v>0.46</v>
      </c>
      <c r="M23" s="165">
        <v>36.174</v>
      </c>
      <c r="N23" s="289">
        <v>49.9</v>
      </c>
      <c r="P23" s="172"/>
      <c r="Q23" s="8"/>
    </row>
    <row r="24" spans="2:16" ht="18" customHeight="1">
      <c r="B24" s="38"/>
      <c r="C24" s="27" t="s">
        <v>12</v>
      </c>
      <c r="D24" s="191">
        <f>D23/(D22+D21)</f>
        <v>0.08402802947927993</v>
      </c>
      <c r="E24" s="192">
        <f>E23/(E22+E21)</f>
        <v>0.06449041942018398</v>
      </c>
      <c r="F24" s="240">
        <f>F23/(F22+F21)</f>
        <v>0.14819610381966924</v>
      </c>
      <c r="G24" s="126"/>
      <c r="H24" s="95">
        <f>IF((F24-E24)&lt;0,"▲","")</f>
      </c>
      <c r="I24" s="96">
        <f>ABS(+F24-E24)*100</f>
        <v>8.370568439948526</v>
      </c>
      <c r="J24" s="94"/>
      <c r="K24" s="73">
        <f>IF(F24="NA","",IF(N24=0,"",IF((F24-N24)&lt;0,"▲","")))</f>
      </c>
      <c r="L24" s="247">
        <f>IF(F24="NA","-",IF(N24=0,"-",ABS(F24-N24)*100))</f>
        <v>0.09637185960176542</v>
      </c>
      <c r="M24" s="97">
        <f>M23/(M22+M21)</f>
        <v>0.12012273279715217</v>
      </c>
      <c r="N24" s="205">
        <f>N23/(N22+N21)</f>
        <v>0.1472323852236516</v>
      </c>
      <c r="P24" s="169"/>
    </row>
    <row r="25" spans="2:15" ht="18" customHeight="1">
      <c r="B25" s="38"/>
      <c r="C25" s="194" t="s">
        <v>14</v>
      </c>
      <c r="D25" s="184"/>
      <c r="E25" s="185"/>
      <c r="F25" s="241"/>
      <c r="G25" s="98"/>
      <c r="H25" s="99"/>
      <c r="I25" s="100"/>
      <c r="J25" s="101"/>
      <c r="K25" s="102"/>
      <c r="L25" s="248"/>
      <c r="M25" s="62"/>
      <c r="N25" s="206"/>
      <c r="O25" s="165"/>
    </row>
    <row r="26" spans="2:17" ht="18" customHeight="1">
      <c r="B26" s="38"/>
      <c r="C26" s="46" t="s">
        <v>9</v>
      </c>
      <c r="D26" s="283">
        <v>313.95</v>
      </c>
      <c r="E26" s="284">
        <v>273.83</v>
      </c>
      <c r="F26" s="285">
        <v>351.64</v>
      </c>
      <c r="G26" s="90"/>
      <c r="H26" s="91">
        <f>IF((F26/E26)-1&lt;0,"▲","")</f>
      </c>
      <c r="I26" s="92">
        <f>ABS((+F26/E26)-1)</f>
        <v>0.28415440236643175</v>
      </c>
      <c r="J26" s="93"/>
      <c r="K26" s="69">
        <f>IF(F26="NA","",IF(N26=0,"",IF((F26-N26)&lt;0,"▲","")))</f>
      </c>
      <c r="L26" s="246">
        <f>ROUND((IF(F26="NA","-",IF(N26=0,"-",ABS(F26-N26)))),4)</f>
        <v>2.04</v>
      </c>
      <c r="M26" s="165">
        <v>267.503</v>
      </c>
      <c r="N26" s="289">
        <v>349.6</v>
      </c>
      <c r="Q26" s="8"/>
    </row>
    <row r="27" spans="2:17" ht="18" customHeight="1">
      <c r="B27" s="38"/>
      <c r="C27" s="46" t="s">
        <v>10</v>
      </c>
      <c r="D27" s="283">
        <v>279.03</v>
      </c>
      <c r="E27" s="284">
        <v>267.6</v>
      </c>
      <c r="F27" s="285">
        <v>290.84</v>
      </c>
      <c r="G27" s="90"/>
      <c r="H27" s="91">
        <f>IF((F27/E27)-1&lt;0,"▲","")</f>
      </c>
      <c r="I27" s="92">
        <f>ABS((+F27/E27)-1)</f>
        <v>0.0868460388639758</v>
      </c>
      <c r="J27" s="93"/>
      <c r="K27" s="69">
        <f>IF(F27="NA","",IF(N27=0,"",IF((F27-N27)&lt;0,"▲","")))</f>
      </c>
      <c r="L27" s="246">
        <f>ROUND((IF(F27="NA","-",IF(N27=0,"-",ABS(F27-N27)))),4)</f>
        <v>0</v>
      </c>
      <c r="M27" s="165">
        <v>230.674</v>
      </c>
      <c r="N27" s="289">
        <v>290.84</v>
      </c>
      <c r="O27" s="14"/>
      <c r="P27" s="170"/>
      <c r="Q27" s="178"/>
    </row>
    <row r="28" spans="2:17" ht="18" customHeight="1">
      <c r="B28" s="38"/>
      <c r="C28" s="46" t="s">
        <v>18</v>
      </c>
      <c r="D28" s="283">
        <v>39.18</v>
      </c>
      <c r="E28" s="284">
        <v>18.67</v>
      </c>
      <c r="F28" s="285">
        <v>31.12</v>
      </c>
      <c r="G28" s="90"/>
      <c r="H28" s="91">
        <f>IF((F28/E28)-1&lt;0,"▲","")</f>
      </c>
      <c r="I28" s="92">
        <f>ABS((+F28/E28)-1)</f>
        <v>0.6668452062131762</v>
      </c>
      <c r="J28" s="93"/>
      <c r="K28" s="69">
        <f>IF(F28="NA","",IF(N28=0,"",IF((F28-N28)&lt;0,"▲","")))</f>
      </c>
      <c r="L28" s="246">
        <f>ROUND((IF(F28="NA","-",IF(N28=0,"-",ABS(F28-N28)))),4)</f>
        <v>0</v>
      </c>
      <c r="M28" s="165">
        <v>53.987</v>
      </c>
      <c r="N28" s="289">
        <v>31.12</v>
      </c>
      <c r="P28" s="6"/>
      <c r="Q28" s="8"/>
    </row>
    <row r="29" spans="2:17" ht="18" customHeight="1">
      <c r="B29" s="38"/>
      <c r="C29" s="46" t="s">
        <v>11</v>
      </c>
      <c r="D29" s="283">
        <v>25.12</v>
      </c>
      <c r="E29" s="284">
        <v>16.8</v>
      </c>
      <c r="F29" s="285">
        <v>47.11</v>
      </c>
      <c r="G29" s="90"/>
      <c r="H29" s="91">
        <f>IF((F29/E29)-1&lt;0,"▲","")</f>
      </c>
      <c r="I29" s="92">
        <f>ABS((+F29/E29)-1)</f>
        <v>1.8041666666666667</v>
      </c>
      <c r="J29" s="93"/>
      <c r="K29" s="69">
        <f>IF(F29="NA","",IF(N29=0,"",IF((F29-N29)&lt;0,"▲","")))</f>
      </c>
      <c r="L29" s="246">
        <f>ROUND((IF(F29="NA","-",IF(N29=0,"-",ABS(F29-N29)))),4)</f>
        <v>0.44</v>
      </c>
      <c r="M29" s="165">
        <v>33.114</v>
      </c>
      <c r="N29" s="289">
        <v>46.67</v>
      </c>
      <c r="Q29" s="8"/>
    </row>
    <row r="30" spans="2:16" ht="18" customHeight="1">
      <c r="B30" s="43"/>
      <c r="C30" s="47" t="s">
        <v>12</v>
      </c>
      <c r="D30" s="191">
        <f>D29/(D28+D27)</f>
        <v>0.07894157946010497</v>
      </c>
      <c r="E30" s="192">
        <f>E29/(E28+E27)</f>
        <v>0.058685856010060426</v>
      </c>
      <c r="F30" s="240">
        <f>F29/(F28+F27)</f>
        <v>0.1463225245372096</v>
      </c>
      <c r="G30" s="126"/>
      <c r="H30" s="95">
        <f>IF((F30-E30)&lt;0,"▲","")</f>
      </c>
      <c r="I30" s="96">
        <f>ABS(+F30-E30)*100</f>
        <v>8.763666852714916</v>
      </c>
      <c r="J30" s="94"/>
      <c r="K30" s="73">
        <f>IF(F30="NA","",IF(N30=0,"",IF((F30-N30)&lt;0,"▲","")))</f>
      </c>
      <c r="L30" s="247">
        <f>IF(F30="NA","-",IF(N30=0,"-",ABS(F30-N30)*100))</f>
        <v>0.13666293949558816</v>
      </c>
      <c r="M30" s="97">
        <f>M29/(M28+M27)</f>
        <v>0.11632784259171434</v>
      </c>
      <c r="N30" s="205">
        <f>N29/(N28+N27)</f>
        <v>0.1449558951422537</v>
      </c>
      <c r="P30" s="169"/>
    </row>
    <row r="31" spans="2:14" ht="18" customHeight="1">
      <c r="B31" s="37" t="s">
        <v>15</v>
      </c>
      <c r="C31" s="6"/>
      <c r="D31" s="184"/>
      <c r="E31" s="185"/>
      <c r="F31" s="241"/>
      <c r="G31" s="98"/>
      <c r="H31" s="99"/>
      <c r="I31" s="100"/>
      <c r="J31" s="101"/>
      <c r="K31" s="102"/>
      <c r="L31" s="249"/>
      <c r="M31" s="64"/>
      <c r="N31" s="206"/>
    </row>
    <row r="32" spans="2:17" ht="18" customHeight="1">
      <c r="B32" s="38"/>
      <c r="C32" s="6" t="s">
        <v>9</v>
      </c>
      <c r="D32" s="280">
        <v>5.87</v>
      </c>
      <c r="E32" s="281">
        <v>6.33</v>
      </c>
      <c r="F32" s="282">
        <v>5.9</v>
      </c>
      <c r="G32" s="143"/>
      <c r="H32" s="91" t="str">
        <f>IF((F32/E32)-1&lt;0,"▲","")</f>
        <v>▲</v>
      </c>
      <c r="I32" s="92">
        <f>ABS((+F32/E32)-1)</f>
        <v>0.06793048973143756</v>
      </c>
      <c r="J32" s="93"/>
      <c r="K32" s="69">
        <f>IF(F32="NA","",IF(N32=0,"",IF((F32-N32)&lt;0,"▲","")))</f>
      </c>
      <c r="L32" s="246">
        <f>ROUND((IF(F32="NA","-",IF(N32=0,"-",ABS(F32-N32)))),4)</f>
        <v>0.12</v>
      </c>
      <c r="M32" s="165">
        <v>6.267</v>
      </c>
      <c r="N32" s="289">
        <v>5.78</v>
      </c>
      <c r="Q32" s="8"/>
    </row>
    <row r="33" spans="2:17" ht="18" customHeight="1">
      <c r="B33" s="38"/>
      <c r="C33" s="6" t="s">
        <v>10</v>
      </c>
      <c r="D33" s="280">
        <v>3.49</v>
      </c>
      <c r="E33" s="281">
        <v>3.75</v>
      </c>
      <c r="F33" s="282">
        <v>3.69</v>
      </c>
      <c r="G33" s="143"/>
      <c r="H33" s="91" t="str">
        <f>IF((F33/E33)-1&lt;0,"▲","")</f>
        <v>▲</v>
      </c>
      <c r="I33" s="92">
        <f>ABS((+F33/E33)-1)</f>
        <v>0.016000000000000014</v>
      </c>
      <c r="J33" s="93"/>
      <c r="K33" s="69">
        <f>IF(F33="NA","",IF(N33=0,"",IF((F33-N33)&lt;0,"▲","")))</f>
      </c>
      <c r="L33" s="246">
        <f>ROUND((IF(F33="NA","-",IF(N33=0,"-",ABS(F33-N33)))),4)</f>
        <v>0.13</v>
      </c>
      <c r="M33" s="165">
        <v>4.101</v>
      </c>
      <c r="N33" s="289">
        <v>3.56</v>
      </c>
      <c r="O33" s="14"/>
      <c r="P33" s="170"/>
      <c r="Q33" s="178"/>
    </row>
    <row r="34" spans="2:17" ht="18" customHeight="1">
      <c r="B34" s="38"/>
      <c r="C34" s="6" t="s">
        <v>18</v>
      </c>
      <c r="D34" s="280">
        <v>3.2</v>
      </c>
      <c r="E34" s="281">
        <v>3.4</v>
      </c>
      <c r="F34" s="282">
        <v>3.12</v>
      </c>
      <c r="G34" s="143"/>
      <c r="H34" s="91" t="str">
        <f>IF((F34/E34)-1&lt;0,"▲","")</f>
        <v>▲</v>
      </c>
      <c r="I34" s="92">
        <f>ABS((+F34/E34)-1)</f>
        <v>0.08235294117647052</v>
      </c>
      <c r="J34" s="93"/>
      <c r="K34" s="69">
        <f>IF(F34="NA","",IF(N34=0,"",IF((F34-N34)&lt;0,"▲","")))</f>
      </c>
      <c r="L34" s="246">
        <f>ROUND((IF(F34="NA","-",IF(N34=0,"-",ABS(F34-N34)))),4)</f>
        <v>0.06</v>
      </c>
      <c r="M34" s="165">
        <v>2.923</v>
      </c>
      <c r="N34" s="289">
        <v>3.06</v>
      </c>
      <c r="Q34" s="8"/>
    </row>
    <row r="35" spans="2:17" ht="18" customHeight="1">
      <c r="B35" s="38"/>
      <c r="C35" s="6" t="s">
        <v>11</v>
      </c>
      <c r="D35" s="280">
        <v>1.3</v>
      </c>
      <c r="E35" s="281">
        <v>1.16</v>
      </c>
      <c r="F35" s="282">
        <v>0.96</v>
      </c>
      <c r="G35" s="143"/>
      <c r="H35" s="91" t="str">
        <f>IF((F35/E35)-1&lt;0,"▲","")</f>
        <v>▲</v>
      </c>
      <c r="I35" s="92">
        <f>ABS((+F35/E35)-1)</f>
        <v>0.1724137931034483</v>
      </c>
      <c r="J35" s="93"/>
      <c r="K35" s="69" t="str">
        <f>IF(F35="NA","",IF(N35=0,"",IF((F35-N35)&lt;0,"▲","")))</f>
        <v>▲</v>
      </c>
      <c r="L35" s="246">
        <f>ROUND((IF(F35="NA","-",IF(N35=0,"-",ABS(F35-N35)))),4)</f>
        <v>0.01</v>
      </c>
      <c r="M35" s="165">
        <v>1.266</v>
      </c>
      <c r="N35" s="289">
        <v>0.97</v>
      </c>
      <c r="Q35" s="8"/>
    </row>
    <row r="36" spans="2:16" ht="18" customHeight="1" thickBot="1">
      <c r="B36" s="39"/>
      <c r="C36" s="40" t="s">
        <v>12</v>
      </c>
      <c r="D36" s="190">
        <f>D35/(D34+D33)</f>
        <v>0.19431988041853512</v>
      </c>
      <c r="E36" s="229">
        <f>E35/(E34+E33)</f>
        <v>0.1622377622377622</v>
      </c>
      <c r="F36" s="238">
        <f>F35/(F34+F33)</f>
        <v>0.1409691629955947</v>
      </c>
      <c r="G36" s="127"/>
      <c r="H36" s="105" t="str">
        <f>IF((F36-E36)&lt;0,"▲","")</f>
        <v>▲</v>
      </c>
      <c r="I36" s="106">
        <f>ABS(+F36-E36)*100</f>
        <v>2.1268599242167507</v>
      </c>
      <c r="J36" s="104"/>
      <c r="K36" s="82" t="str">
        <f>IF(F36="NA","",IF(N36=0,"",IF((F36-N36)&lt;0,"▲","")))</f>
        <v>▲</v>
      </c>
      <c r="L36" s="250">
        <f>IF(F36="NA","-",IF(N36=0,"-",ABS(F36-N36)*100))</f>
        <v>0.5556516762713459</v>
      </c>
      <c r="M36" s="245">
        <f>M35/(M34+M33)</f>
        <v>0.1802391799544419</v>
      </c>
      <c r="N36" s="205">
        <f>N35/(N34+N33)</f>
        <v>0.14652567975830816</v>
      </c>
      <c r="P36" s="231"/>
    </row>
    <row r="37" spans="2:14" ht="9" customHeight="1">
      <c r="B37" s="6"/>
      <c r="C37" s="6"/>
      <c r="D37" s="146"/>
      <c r="E37" s="147"/>
      <c r="F37" s="242"/>
      <c r="G37" s="121"/>
      <c r="H37" s="91"/>
      <c r="I37" s="108"/>
      <c r="J37" s="120"/>
      <c r="K37" s="69"/>
      <c r="L37" s="122"/>
      <c r="M37" s="119"/>
      <c r="N37" s="159"/>
    </row>
    <row r="38" spans="2:14" ht="18" customHeight="1" thickBot="1">
      <c r="B38" s="41" t="s">
        <v>16</v>
      </c>
      <c r="C38" s="193"/>
      <c r="D38" s="146"/>
      <c r="E38" s="147"/>
      <c r="F38" s="220"/>
      <c r="G38" s="221"/>
      <c r="H38" s="105"/>
      <c r="I38" s="106"/>
      <c r="J38" s="222"/>
      <c r="K38" s="82"/>
      <c r="L38" s="223"/>
      <c r="M38" s="224"/>
      <c r="N38" s="159"/>
    </row>
    <row r="39" spans="2:14" ht="18" customHeight="1" thickBot="1">
      <c r="B39" s="44"/>
      <c r="C39" s="45" t="s">
        <v>2</v>
      </c>
      <c r="D39" s="35" t="s">
        <v>32</v>
      </c>
      <c r="E39" s="35" t="s">
        <v>31</v>
      </c>
      <c r="F39" s="293" t="s">
        <v>35</v>
      </c>
      <c r="G39" s="294"/>
      <c r="H39" s="294"/>
      <c r="I39" s="294"/>
      <c r="J39" s="294"/>
      <c r="K39" s="294"/>
      <c r="L39" s="294"/>
      <c r="M39" s="211" t="s">
        <v>27</v>
      </c>
      <c r="N39" s="198" t="s">
        <v>36</v>
      </c>
    </row>
    <row r="40" spans="2:16" ht="18" customHeight="1" thickBot="1">
      <c r="B40" s="43" t="s">
        <v>3</v>
      </c>
      <c r="C40" s="6"/>
      <c r="D40" s="36"/>
      <c r="E40" s="36" t="s">
        <v>4</v>
      </c>
      <c r="F40" s="232" t="s">
        <v>5</v>
      </c>
      <c r="G40" s="48" t="s">
        <v>6</v>
      </c>
      <c r="H40" s="49"/>
      <c r="I40" s="42"/>
      <c r="J40" s="51"/>
      <c r="K40" s="52" t="s">
        <v>7</v>
      </c>
      <c r="L40" s="53"/>
      <c r="M40" s="59" t="s">
        <v>29</v>
      </c>
      <c r="N40" s="199" t="s">
        <v>5</v>
      </c>
      <c r="P40" s="125"/>
    </row>
    <row r="41" spans="2:16" ht="18" customHeight="1">
      <c r="B41" s="44"/>
      <c r="C41" s="63" t="s">
        <v>9</v>
      </c>
      <c r="D41" s="286">
        <v>84.19</v>
      </c>
      <c r="E41" s="286">
        <v>82.06</v>
      </c>
      <c r="F41" s="287">
        <v>85.71</v>
      </c>
      <c r="G41" s="109"/>
      <c r="H41" s="110">
        <f>IF((F41/E41)-1&lt;0,"▲","")</f>
      </c>
      <c r="I41" s="111">
        <f>ABS((+F41/E41)-1)</f>
        <v>0.044479649037289626</v>
      </c>
      <c r="J41" s="112"/>
      <c r="K41" s="88" t="str">
        <f>IF(F41="NA","",IF(N41=0,"",IF((F41-N41)&lt;0,"▲","")))</f>
        <v>▲</v>
      </c>
      <c r="L41" s="251">
        <f>ROUND((IF(F41="NA","-",IF(N41=0,"-",ABS(F41-N41)))),4)</f>
        <v>2.89</v>
      </c>
      <c r="M41" s="166">
        <v>87.001</v>
      </c>
      <c r="N41" s="290">
        <v>88.6</v>
      </c>
      <c r="P41" s="6"/>
    </row>
    <row r="42" spans="2:17" ht="18" customHeight="1">
      <c r="B42" s="38"/>
      <c r="C42" s="6" t="s">
        <v>10</v>
      </c>
      <c r="D42" s="288">
        <v>48.72</v>
      </c>
      <c r="E42" s="288">
        <v>48.56</v>
      </c>
      <c r="F42" s="282">
        <v>48.16</v>
      </c>
      <c r="G42" s="90"/>
      <c r="H42" s="91" t="str">
        <f>IF((F42/E42)-1&lt;0,"▲","")</f>
        <v>▲</v>
      </c>
      <c r="I42" s="92">
        <f>ABS((+F42/E42)-1)</f>
        <v>0.008237232289950658</v>
      </c>
      <c r="J42" s="93"/>
      <c r="K42" s="69" t="str">
        <f>IF(F42="NA","",IF(N42=0,"",IF((F42-N42)&lt;0,"▲","")))</f>
        <v>▲</v>
      </c>
      <c r="L42" s="246">
        <f>ROUND((IF(F42="NA","-",IF(N42=0,"-",ABS(F42-N42)))),4)</f>
        <v>0.57</v>
      </c>
      <c r="M42" s="167">
        <v>53.473</v>
      </c>
      <c r="N42" s="289">
        <v>48.73</v>
      </c>
      <c r="O42" s="14"/>
      <c r="P42" s="14"/>
      <c r="Q42" s="14"/>
    </row>
    <row r="43" spans="2:14" ht="18" customHeight="1">
      <c r="B43" s="38"/>
      <c r="C43" s="6" t="s">
        <v>18</v>
      </c>
      <c r="D43" s="288">
        <v>37.15</v>
      </c>
      <c r="E43" s="288">
        <v>35.79</v>
      </c>
      <c r="F43" s="282">
        <v>37.29</v>
      </c>
      <c r="G43" s="90"/>
      <c r="H43" s="91">
        <f>IF((F43/E43)-1&lt;0,"▲","")</f>
      </c>
      <c r="I43" s="92">
        <f>ABS((+F43/E43)-1)</f>
        <v>0.04191114836546528</v>
      </c>
      <c r="J43" s="93"/>
      <c r="K43" s="69" t="str">
        <f>IF(F43="NA","",IF(N43=0,"",IF((F43-N43)&lt;0,"▲","")))</f>
        <v>▲</v>
      </c>
      <c r="L43" s="246">
        <f>ROUND((IF(F43="NA","-",IF(N43=0,"-",ABS(F43-N43)))),4)</f>
        <v>0.4</v>
      </c>
      <c r="M43" s="167">
        <v>30.386</v>
      </c>
      <c r="N43" s="289">
        <v>37.69</v>
      </c>
    </row>
    <row r="44" spans="2:14" ht="18" customHeight="1">
      <c r="B44" s="38"/>
      <c r="C44" s="6" t="s">
        <v>11</v>
      </c>
      <c r="D44" s="288">
        <v>4.61</v>
      </c>
      <c r="E44" s="288">
        <v>3.41</v>
      </c>
      <c r="F44" s="282">
        <v>4.08</v>
      </c>
      <c r="G44" s="90"/>
      <c r="H44" s="91">
        <f>IF((F44/E44)-1&lt;0,"▲","")</f>
      </c>
      <c r="I44" s="92">
        <f>ABS((+F44/E44)-1)</f>
        <v>0.19648093841642233</v>
      </c>
      <c r="J44" s="93"/>
      <c r="K44" s="69" t="str">
        <f>IF(F44="NA","",IF(N44=0,"",IF((F44-N44)&lt;0,"▲","")))</f>
        <v>▲</v>
      </c>
      <c r="L44" s="246">
        <f>ROUND((IF(F44="NA","-",IF(N44=0,"-",ABS(F44-N44)))),4)</f>
        <v>1.91</v>
      </c>
      <c r="M44" s="167">
        <v>15.617</v>
      </c>
      <c r="N44" s="289">
        <v>5.99</v>
      </c>
    </row>
    <row r="45" spans="2:14" ht="18" customHeight="1" thickBot="1">
      <c r="B45" s="39"/>
      <c r="C45" s="40" t="s">
        <v>12</v>
      </c>
      <c r="D45" s="189">
        <f>D44/(D42+D43)</f>
        <v>0.053685804122510776</v>
      </c>
      <c r="E45" s="190">
        <f>E44/(E42+E43)</f>
        <v>0.04042679312388856</v>
      </c>
      <c r="F45" s="238">
        <f>F44/(F42+F43)</f>
        <v>0.047747220596840265</v>
      </c>
      <c r="G45" s="103"/>
      <c r="H45" s="105">
        <f>IF((F45-E45)&lt;0,"▲","")</f>
      </c>
      <c r="I45" s="106">
        <f>ABS(+F45-E45)*100</f>
        <v>0.7320427472951703</v>
      </c>
      <c r="J45" s="104"/>
      <c r="K45" s="82" t="str">
        <f>IF(F45="NA","",IF(N45=0,"",IF((F45-N45)&lt;0,"▲","")))</f>
        <v>▲</v>
      </c>
      <c r="L45" s="250">
        <f>IF(F45="NA","-",IF(N45=0,"-",ABS(F45-N45)*100))</f>
        <v>2.156543850984802</v>
      </c>
      <c r="M45" s="107">
        <f>M44/(M42+M43)</f>
        <v>0.18622926579138796</v>
      </c>
      <c r="N45" s="203">
        <f>N44/(N42+N43)</f>
        <v>0.06931265910668828</v>
      </c>
    </row>
    <row r="46" spans="2:8" ht="16.5" customHeight="1">
      <c r="B46" s="9" t="str">
        <f>'①世界の動向'!B40</f>
        <v> 資料：米国農務省「World Agricultural Supply and Demand Estimates｣(September 12, 2013)</v>
      </c>
      <c r="D46" s="8"/>
      <c r="E46" s="8"/>
      <c r="H46" s="18"/>
    </row>
    <row r="47" spans="2:5" ht="16.5" customHeight="1">
      <c r="B47" s="9" t="s">
        <v>24</v>
      </c>
      <c r="C47" s="8"/>
      <c r="D47" s="8"/>
      <c r="E47" s="8"/>
    </row>
    <row r="48" spans="2:15" ht="16.5" customHeight="1">
      <c r="B48" s="269" t="s">
        <v>43</v>
      </c>
      <c r="C48" s="1"/>
      <c r="D48" s="9"/>
      <c r="E48" s="9"/>
      <c r="F48" s="9"/>
      <c r="G48" s="1"/>
      <c r="H48" s="2"/>
      <c r="I48" s="150"/>
      <c r="J48" s="1"/>
      <c r="K48" s="2"/>
      <c r="L48" s="17"/>
      <c r="M48" s="17"/>
      <c r="O48" s="6"/>
    </row>
    <row r="49" spans="2:15" ht="16.5" customHeight="1">
      <c r="B49" s="269" t="s">
        <v>44</v>
      </c>
      <c r="C49" s="1"/>
      <c r="D49" s="9"/>
      <c r="E49" s="9"/>
      <c r="F49" s="9"/>
      <c r="G49" s="1"/>
      <c r="H49" s="2"/>
      <c r="I49" s="150"/>
      <c r="J49" s="1"/>
      <c r="K49" s="2"/>
      <c r="L49" s="17"/>
      <c r="M49" s="17"/>
      <c r="O49" s="6"/>
    </row>
    <row r="50" spans="2:13" ht="16.5" customHeight="1">
      <c r="B50" s="9" t="s">
        <v>38</v>
      </c>
      <c r="C50" s="1"/>
      <c r="D50" s="9"/>
      <c r="E50" s="9"/>
      <c r="F50" s="9"/>
      <c r="G50" s="1"/>
      <c r="H50" s="2"/>
      <c r="I50" s="150"/>
      <c r="J50" s="1"/>
      <c r="K50" s="2"/>
      <c r="L50" s="17"/>
      <c r="M50" s="114"/>
    </row>
    <row r="51" spans="2:14" ht="16.5" customHeight="1">
      <c r="B51" s="9" t="s">
        <v>52</v>
      </c>
      <c r="C51" s="1"/>
      <c r="D51" s="9"/>
      <c r="E51" s="9"/>
      <c r="F51" s="9"/>
      <c r="G51" s="1"/>
      <c r="H51" s="2"/>
      <c r="I51" s="150"/>
      <c r="J51" s="1"/>
      <c r="K51" s="2"/>
      <c r="L51" s="17"/>
      <c r="M51" s="114"/>
      <c r="N51" s="22"/>
    </row>
    <row r="52" spans="2:14" s="1" customFormat="1" ht="19.5" customHeight="1">
      <c r="B52" s="9" t="s">
        <v>40</v>
      </c>
      <c r="D52" s="9"/>
      <c r="E52" s="9"/>
      <c r="F52" s="9"/>
      <c r="H52" s="2"/>
      <c r="I52" s="150"/>
      <c r="K52" s="2"/>
      <c r="L52" s="17"/>
      <c r="M52" s="17"/>
      <c r="N52" s="9"/>
    </row>
    <row r="53" spans="2:13" ht="16.5" customHeight="1">
      <c r="B53" s="9" t="s">
        <v>26</v>
      </c>
      <c r="C53" s="1"/>
      <c r="D53" s="9"/>
      <c r="E53" s="9"/>
      <c r="F53" s="9"/>
      <c r="G53" s="1"/>
      <c r="H53" s="2"/>
      <c r="I53" s="150"/>
      <c r="J53" s="1"/>
      <c r="K53" s="2"/>
      <c r="L53" s="17"/>
      <c r="M53" s="17"/>
    </row>
    <row r="54" spans="2:14" s="1" customFormat="1" ht="20.25" customHeight="1">
      <c r="B54" s="9" t="s">
        <v>46</v>
      </c>
      <c r="D54" s="9"/>
      <c r="E54" s="9"/>
      <c r="F54" s="9"/>
      <c r="H54" s="2"/>
      <c r="I54" s="150"/>
      <c r="K54" s="2"/>
      <c r="L54" s="17"/>
      <c r="M54" s="17"/>
      <c r="N54" s="9"/>
    </row>
    <row r="55" spans="2:13" ht="36.75" customHeight="1">
      <c r="B55" s="291" t="s">
        <v>50</v>
      </c>
      <c r="C55" s="291"/>
      <c r="D55" s="291"/>
      <c r="E55" s="291"/>
      <c r="F55" s="291"/>
      <c r="G55" s="291"/>
      <c r="H55" s="291"/>
      <c r="I55" s="291"/>
      <c r="J55" s="291"/>
      <c r="K55" s="291"/>
      <c r="L55" s="291"/>
      <c r="M55" s="291"/>
    </row>
    <row r="56" spans="2:14" ht="17.25" customHeight="1">
      <c r="B56" s="298" t="s">
        <v>41</v>
      </c>
      <c r="C56" s="299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0"/>
    </row>
    <row r="57" spans="2:13" ht="33.75" customHeight="1">
      <c r="B57" s="291" t="s">
        <v>42</v>
      </c>
      <c r="C57" s="291"/>
      <c r="D57" s="291"/>
      <c r="E57" s="291"/>
      <c r="F57" s="291"/>
      <c r="G57" s="291"/>
      <c r="H57" s="291"/>
      <c r="I57" s="291"/>
      <c r="J57" s="291"/>
      <c r="K57" s="291"/>
      <c r="L57" s="291"/>
      <c r="M57" s="291"/>
    </row>
    <row r="58" spans="2:13" ht="17.25" customHeight="1">
      <c r="B58" s="298"/>
      <c r="C58" s="299"/>
      <c r="D58" s="299"/>
      <c r="E58" s="299"/>
      <c r="F58" s="299"/>
      <c r="G58" s="299"/>
      <c r="H58" s="299"/>
      <c r="I58" s="299"/>
      <c r="J58" s="299"/>
      <c r="K58" s="299"/>
      <c r="L58" s="299"/>
      <c r="M58" s="299"/>
    </row>
    <row r="59" spans="4:5" ht="17.25">
      <c r="D59" s="8"/>
      <c r="E59" s="8"/>
    </row>
    <row r="60" spans="4:5" ht="17.25">
      <c r="D60" s="8"/>
      <c r="E60" s="8"/>
    </row>
    <row r="61" spans="4:5" ht="17.25">
      <c r="D61" s="8"/>
      <c r="E61" s="8"/>
    </row>
    <row r="62" spans="4:5" ht="17.25">
      <c r="D62" s="8"/>
      <c r="E62" s="8"/>
    </row>
    <row r="63" spans="4:5" ht="17.25">
      <c r="D63" s="8"/>
      <c r="E63" s="8"/>
    </row>
    <row r="64" spans="4:5" ht="17.25">
      <c r="D64" s="8"/>
      <c r="E64" s="8"/>
    </row>
    <row r="65" spans="4:5" ht="17.25">
      <c r="D65" s="8"/>
      <c r="E65" s="8"/>
    </row>
    <row r="66" spans="4:5" ht="17.25">
      <c r="D66" s="8"/>
      <c r="E66" s="8"/>
    </row>
    <row r="67" spans="4:5" ht="17.25">
      <c r="D67" s="8"/>
      <c r="E67" s="8"/>
    </row>
    <row r="68" spans="4:5" ht="17.25">
      <c r="D68" s="8"/>
      <c r="E68" s="8"/>
    </row>
    <row r="69" spans="4:5" ht="17.25">
      <c r="D69" s="8"/>
      <c r="E69" s="8"/>
    </row>
    <row r="70" spans="4:5" ht="17.25">
      <c r="D70" s="8"/>
      <c r="E70" s="8"/>
    </row>
    <row r="71" spans="4:5" ht="17.25">
      <c r="D71" s="8"/>
      <c r="E71" s="8"/>
    </row>
    <row r="72" spans="4:5" ht="17.25">
      <c r="D72" s="8"/>
      <c r="E72" s="8"/>
    </row>
    <row r="73" spans="4:5" ht="17.25">
      <c r="D73" s="8"/>
      <c r="E73" s="8"/>
    </row>
    <row r="74" spans="4:5" ht="17.25">
      <c r="D74" s="8"/>
      <c r="E74" s="8"/>
    </row>
    <row r="75" spans="4:5" ht="17.25">
      <c r="D75" s="8"/>
      <c r="E75" s="8"/>
    </row>
    <row r="76" spans="4:5" ht="17.25">
      <c r="D76" s="8"/>
      <c r="E76" s="8"/>
    </row>
    <row r="77" spans="4:5" ht="17.25">
      <c r="D77" s="8"/>
      <c r="E77" s="8"/>
    </row>
    <row r="78" spans="4:5" ht="17.25">
      <c r="D78" s="8"/>
      <c r="E78" s="8"/>
    </row>
    <row r="79" spans="4:5" ht="17.25">
      <c r="D79" s="8"/>
      <c r="E79" s="8"/>
    </row>
    <row r="80" spans="4:5" ht="17.25">
      <c r="D80" s="8"/>
      <c r="E80" s="8"/>
    </row>
    <row r="81" spans="4:5" ht="17.25">
      <c r="D81" s="8"/>
      <c r="E81" s="8"/>
    </row>
    <row r="82" spans="4:5" ht="17.25">
      <c r="D82" s="8"/>
      <c r="E82" s="8"/>
    </row>
    <row r="83" spans="4:5" ht="17.25">
      <c r="D83" s="8"/>
      <c r="E83" s="8"/>
    </row>
    <row r="84" spans="4:5" ht="17.25">
      <c r="D84" s="8"/>
      <c r="E84" s="8"/>
    </row>
    <row r="85" spans="4:5" ht="17.25">
      <c r="D85" s="8"/>
      <c r="E85" s="8"/>
    </row>
    <row r="86" spans="4:5" ht="17.25">
      <c r="D86" s="8"/>
      <c r="E86" s="8"/>
    </row>
    <row r="87" spans="4:5" ht="17.25">
      <c r="D87" s="8"/>
      <c r="E87" s="8"/>
    </row>
    <row r="88" spans="4:5" ht="17.25">
      <c r="D88" s="8"/>
      <c r="E88" s="8"/>
    </row>
    <row r="89" spans="4:5" ht="17.25">
      <c r="D89" s="8"/>
      <c r="E89" s="8"/>
    </row>
    <row r="90" spans="4:5" ht="17.25">
      <c r="D90" s="8"/>
      <c r="E90" s="8"/>
    </row>
    <row r="91" spans="4:5" ht="17.25">
      <c r="D91" s="8"/>
      <c r="E91" s="8"/>
    </row>
    <row r="92" spans="4:5" ht="17.25">
      <c r="D92" s="8"/>
      <c r="E92" s="8"/>
    </row>
    <row r="93" spans="4:5" ht="17.25">
      <c r="D93" s="8"/>
      <c r="E93" s="8"/>
    </row>
    <row r="94" spans="4:5" ht="17.25">
      <c r="D94" s="8"/>
      <c r="E94" s="8"/>
    </row>
    <row r="95" spans="4:5" ht="17.25">
      <c r="D95" s="8"/>
      <c r="E95" s="8"/>
    </row>
    <row r="96" spans="4:5" ht="17.25">
      <c r="D96" s="8"/>
      <c r="E96" s="8"/>
    </row>
    <row r="97" spans="4:5" ht="17.25">
      <c r="D97" s="8"/>
      <c r="E97" s="8"/>
    </row>
    <row r="98" spans="4:5" ht="17.25">
      <c r="D98" s="8"/>
      <c r="E98" s="8"/>
    </row>
    <row r="99" spans="4:5" ht="17.25">
      <c r="D99" s="8"/>
      <c r="E99" s="8"/>
    </row>
    <row r="100" spans="4:5" ht="17.25">
      <c r="D100" s="8"/>
      <c r="E100" s="8"/>
    </row>
    <row r="101" spans="4:5" ht="17.25">
      <c r="D101" s="8"/>
      <c r="E101" s="8"/>
    </row>
    <row r="102" spans="4:5" ht="17.25">
      <c r="D102" s="8"/>
      <c r="E102" s="8"/>
    </row>
    <row r="103" spans="4:5" ht="17.25">
      <c r="D103" s="8"/>
      <c r="E103" s="8"/>
    </row>
  </sheetData>
  <sheetProtection/>
  <mergeCells count="7">
    <mergeCell ref="B57:M57"/>
    <mergeCell ref="B58:M58"/>
    <mergeCell ref="F5:L5"/>
    <mergeCell ref="F39:L39"/>
    <mergeCell ref="B56:M56"/>
    <mergeCell ref="G6:I6"/>
    <mergeCell ref="B55:M55"/>
  </mergeCells>
  <printOptions/>
  <pageMargins left="0.7874015748031497" right="0.07874015748031496" top="0.5511811023622047" bottom="0.5118110236220472" header="0.5118110236220472" footer="0.5118110236220472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ＬＡＮシステム</dc:creator>
  <cp:keywords/>
  <dc:description/>
  <cp:lastModifiedBy>農林水産省</cp:lastModifiedBy>
  <cp:lastPrinted>2013-09-13T01:48:59Z</cp:lastPrinted>
  <dcterms:created xsi:type="dcterms:W3CDTF">1997-06-02T04:52:46Z</dcterms:created>
  <dcterms:modified xsi:type="dcterms:W3CDTF">2015-04-07T07:21:45Z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