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0" windowWidth="10200" windowHeight="8055" activeTab="0"/>
  </bookViews>
  <sheets>
    <sheet name="①世界の動向" sheetId="1" r:id="rId1"/>
    <sheet name="②米国の動向" sheetId="2" r:id="rId2"/>
  </sheets>
  <externalReferences>
    <externalReference r:id="rId5"/>
  </externalReferences>
  <definedNames>
    <definedName name="\A">#REF!</definedName>
    <definedName name="\B">#REF!</definedName>
    <definedName name="_xlnm.Print_Area" localSheetId="0">'①世界の動向'!$B$1:$M$50</definedName>
    <definedName name="_xlnm.Print_Area" localSheetId="1">'②米国の動向'!$B$1:$M$56</definedName>
    <definedName name="Print_Area_MI" localSheetId="0">'①世界の動向'!$A$1:$L$49</definedName>
    <definedName name="Print_Area_MI" localSheetId="1">'②米国の動向'!$A$1:$L$53</definedName>
    <definedName name="PRINT_AREA_MI">#REF!</definedName>
    <definedName name="表">#REF!</definedName>
    <definedName name="表2">#REF!</definedName>
  </definedNames>
  <calcPr fullCalcOnLoad="1"/>
</workbook>
</file>

<file path=xl/sharedStrings.xml><?xml version="1.0" encoding="utf-8"?>
<sst xmlns="http://schemas.openxmlformats.org/spreadsheetml/2006/main" count="151" uniqueCount="49">
  <si>
    <t>世界の穀物･大豆の需給動向</t>
  </si>
  <si>
    <t>【穀物】</t>
  </si>
  <si>
    <t>年度</t>
  </si>
  <si>
    <t xml:space="preserve"> 項目</t>
  </si>
  <si>
    <t>(見込み)</t>
  </si>
  <si>
    <t>(予想)</t>
  </si>
  <si>
    <t xml:space="preserve"> 前年度比</t>
  </si>
  <si>
    <t xml:space="preserve"> 全体</t>
  </si>
  <si>
    <t xml:space="preserve">  生  産  量</t>
  </si>
  <si>
    <t xml:space="preserve">  消  費  量</t>
  </si>
  <si>
    <t xml:space="preserve">  期末在庫量</t>
  </si>
  <si>
    <t xml:space="preserve">  期末在庫率</t>
  </si>
  <si>
    <t xml:space="preserve"> 小麦</t>
  </si>
  <si>
    <t>とうもろこし</t>
  </si>
  <si>
    <t xml:space="preserve"> 米(精米)</t>
  </si>
  <si>
    <t>【大豆】</t>
  </si>
  <si>
    <t xml:space="preserve"> 粗粒穀物</t>
  </si>
  <si>
    <t xml:space="preserve">  輸  出  量</t>
  </si>
  <si>
    <t xml:space="preserve"> 粗粒穀物</t>
  </si>
  <si>
    <t xml:space="preserve"> </t>
  </si>
  <si>
    <t>米国の穀物･大豆の需給動向</t>
  </si>
  <si>
    <t xml:space="preserve">  　　　とうもろこし(9～8月)､米(8～7月)、大豆(9～8月)]</t>
  </si>
  <si>
    <t>（参　考）</t>
  </si>
  <si>
    <t xml:space="preserve">  (単位：百万ﾄﾝ)</t>
  </si>
  <si>
    <t>2006/07</t>
  </si>
  <si>
    <r>
      <t xml:space="preserve"> 前年度比
</t>
    </r>
    <r>
      <rPr>
        <sz val="9"/>
        <rFont val="ＭＳ 明朝"/>
        <family val="1"/>
      </rPr>
      <t>(期末在庫率は「前年度差」)</t>
    </r>
  </si>
  <si>
    <t xml:space="preserve"> 　　　2) 小麦は、小麦及び小麦粉(小麦換算)の計。</t>
  </si>
  <si>
    <t>　 　　3) 期末在庫率(％)＝期末在庫量×100／消費量</t>
  </si>
  <si>
    <t>　 　　4) 年度のとり方は、品目及び地域により異なる。[例えば､米国では､小麦(6～5月)､</t>
  </si>
  <si>
    <t>　 注：1) 穀物全体は、小麦、粗粒穀物、米(精米)の計。なお、各品目の計が全体の数値と</t>
  </si>
  <si>
    <t xml:space="preserve">        合わない場合がある。　　　 </t>
  </si>
  <si>
    <t>前月差</t>
  </si>
  <si>
    <t>前月差</t>
  </si>
  <si>
    <t>　 　　5) 在庫率の前年度比及び前月差の欄は、前年度及び前月発表とのポイント差。
        なお、表示単位以下の数値により計算しているため、表上では合わない場合がある。</t>
  </si>
  <si>
    <t>　　　 6) （参考）は、2008年の価格高騰の原因となった2006/07年度の需給について掲載。</t>
  </si>
  <si>
    <t>　　　「Grain：World Markets and Trade｣､「Oilseeds：World Markets and Trade｣､「PS&amp;D」</t>
  </si>
  <si>
    <t>　 　　7) なお、「Grain：World Markets and Trade｣､「Oilseeds：World Markets and 
        Trade｣､「PS&amp;D」については、公表された最新のデータを使用している。</t>
  </si>
  <si>
    <t>　　　「Grain：World Markets and Trade｣､「Oilseeds：World Markets and Trade｣､「PS&amp;D」</t>
  </si>
  <si>
    <t>　 　　3) 期末在庫率(％)＝期末在庫量×100／(消費量＋輸出量)</t>
  </si>
  <si>
    <t>2013/14</t>
  </si>
  <si>
    <t>2014/15</t>
  </si>
  <si>
    <t>2015/16</t>
  </si>
  <si>
    <t>2013/14</t>
  </si>
  <si>
    <t>2015/16</t>
  </si>
  <si>
    <t>2015/16</t>
  </si>
  <si>
    <t>2015.12</t>
  </si>
  <si>
    <t>11月</t>
  </si>
  <si>
    <t xml:space="preserve"> (米国農務省2015年12月9日発表)</t>
  </si>
  <si>
    <t xml:space="preserve"> 資料：米国農務省「World Agricultural Supply and Demand Estimates｣(December 9, 2015)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</si>
</sst>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0.0%"/>
    <numFmt numFmtId="180" formatCode="0.000"/>
    <numFmt numFmtId="181" formatCode="#,##0.0;\-#,##0.0"/>
    <numFmt numFmtId="182" formatCode="0.0_);[Red]\(0.0\)"/>
    <numFmt numFmtId="183" formatCode="#,##0.0;[Red]\-#,##0.0"/>
    <numFmt numFmtId="184" formatCode="0.0_ "/>
    <numFmt numFmtId="185" formatCode="#,##0.000;\-#,##0.000"/>
    <numFmt numFmtId="186" formatCode="#,##0.00_);[Red]\(#,##0.00\)"/>
    <numFmt numFmtId="187" formatCode="#,##0.000_);[Red]\(#,##0.000\)"/>
    <numFmt numFmtId="188" formatCode="#,##0.0_);[Red]\(#,##0.0\)"/>
    <numFmt numFmtId="189" formatCode="0.00_);[Red]\(0.00\)"/>
    <numFmt numFmtId="190" formatCode="0.000_);[Red]\(0.000\)"/>
    <numFmt numFmtId="191" formatCode="0_);[Red]\(0\)"/>
    <numFmt numFmtId="192" formatCode="#,##0.0_ ;[Red]\-#,##0.0\ "/>
    <numFmt numFmtId="193" formatCode="#,##0.00_ ;[Red]\-#,##0.00\ "/>
    <numFmt numFmtId="194" formatCode="#,##0.0"/>
    <numFmt numFmtId="195" formatCode="0_ "/>
    <numFmt numFmtId="196" formatCode="#,##0.000_ ;[Red]\-#,##0.000\ "/>
    <numFmt numFmtId="197" formatCode="#,##0_);[Red]\(#,##0\)"/>
    <numFmt numFmtId="198" formatCode="#,##0_ ;[Red]\-#,##0\ "/>
    <numFmt numFmtId="199" formatCode="#,##0.000"/>
    <numFmt numFmtId="200" formatCode="0.0000"/>
    <numFmt numFmtId="201" formatCode="0.00000"/>
    <numFmt numFmtId="202" formatCode="0.000000"/>
    <numFmt numFmtId="203" formatCode="0.0000000"/>
    <numFmt numFmtId="204" formatCode="#,##0.0_ "/>
    <numFmt numFmtId="205" formatCode="0.0;&quot;▲ &quot;0.0"/>
    <numFmt numFmtId="206" formatCode="0;&quot;▲ &quot;0"/>
    <numFmt numFmtId="207" formatCode="0.0;[Red]0.0"/>
    <numFmt numFmtId="208" formatCode="#,##0.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5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u val="single"/>
      <sz val="6.5"/>
      <color indexed="12"/>
      <name val="ＭＳ 明朝"/>
      <family val="1"/>
    </font>
    <font>
      <u val="single"/>
      <sz val="6.5"/>
      <color indexed="36"/>
      <name val="ＭＳ 明朝"/>
      <family val="1"/>
    </font>
    <font>
      <sz val="14"/>
      <color indexed="10"/>
      <name val="ＭＳ 明朝"/>
      <family val="1"/>
    </font>
    <font>
      <sz val="14"/>
      <name val="ＭＳ ゴシック"/>
      <family val="3"/>
    </font>
    <font>
      <i/>
      <sz val="14"/>
      <name val="ＭＳ 明朝"/>
      <family val="1"/>
    </font>
    <font>
      <b/>
      <sz val="14"/>
      <name val="ＭＳ 明朝"/>
      <family val="1"/>
    </font>
    <font>
      <sz val="8"/>
      <name val="Verdana"/>
      <family val="2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4"/>
      <name val="Calibri"/>
      <family val="3"/>
    </font>
    <font>
      <b/>
      <sz val="14"/>
      <name val="Calibri"/>
      <family val="3"/>
    </font>
    <font>
      <sz val="14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4" applyNumberFormat="0" applyAlignment="0" applyProtection="0"/>
    <xf numFmtId="37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37" fontId="4" fillId="0" borderId="0" xfId="61">
      <alignment/>
      <protection/>
    </xf>
    <xf numFmtId="37" fontId="4" fillId="0" borderId="0" xfId="61" applyAlignment="1">
      <alignment horizontal="center"/>
      <protection/>
    </xf>
    <xf numFmtId="0" fontId="4" fillId="0" borderId="0" xfId="62">
      <alignment/>
      <protection/>
    </xf>
    <xf numFmtId="0" fontId="4" fillId="0" borderId="0" xfId="62" applyAlignment="1">
      <alignment horizontal="center"/>
      <protection/>
    </xf>
    <xf numFmtId="0" fontId="4" fillId="0" borderId="0" xfId="62" applyAlignment="1">
      <alignment horizontal="right"/>
      <protection/>
    </xf>
    <xf numFmtId="0" fontId="4" fillId="0" borderId="0" xfId="62" applyBorder="1">
      <alignment/>
      <protection/>
    </xf>
    <xf numFmtId="37" fontId="4" fillId="0" borderId="0" xfId="61" applyFont="1" applyAlignment="1">
      <alignment horizontal="left"/>
      <protection/>
    </xf>
    <xf numFmtId="0" fontId="4" fillId="0" borderId="0" xfId="62" applyFont="1">
      <alignment/>
      <protection/>
    </xf>
    <xf numFmtId="37" fontId="4" fillId="0" borderId="0" xfId="61" applyFont="1">
      <alignment/>
      <protection/>
    </xf>
    <xf numFmtId="37" fontId="6" fillId="0" borderId="0" xfId="61" applyFont="1">
      <alignment/>
      <protection/>
    </xf>
    <xf numFmtId="37" fontId="7" fillId="0" borderId="0" xfId="61" applyFont="1" applyBorder="1" applyAlignment="1">
      <alignment horizontal="left"/>
      <protection/>
    </xf>
    <xf numFmtId="37" fontId="8" fillId="0" borderId="0" xfId="61" applyFont="1" applyBorder="1">
      <alignment/>
      <protection/>
    </xf>
    <xf numFmtId="0" fontId="7" fillId="0" borderId="0" xfId="62" applyFont="1" applyBorder="1" applyAlignment="1">
      <alignment horizontal="left"/>
      <protection/>
    </xf>
    <xf numFmtId="179" fontId="4" fillId="0" borderId="0" xfId="61" applyNumberFormat="1">
      <alignment/>
      <protection/>
    </xf>
    <xf numFmtId="0" fontId="4" fillId="0" borderId="0" xfId="62" applyFont="1" applyAlignment="1" quotePrefix="1">
      <alignment horizontal="right"/>
      <protection/>
    </xf>
    <xf numFmtId="0" fontId="0" fillId="0" borderId="0" xfId="0" applyAlignment="1">
      <alignment horizontal="right"/>
    </xf>
    <xf numFmtId="37" fontId="4" fillId="0" borderId="0" xfId="61" applyAlignment="1">
      <alignment horizontal="right"/>
      <protection/>
    </xf>
    <xf numFmtId="0" fontId="4" fillId="0" borderId="0" xfId="62" applyBorder="1" applyAlignment="1">
      <alignment horizontal="center"/>
      <protection/>
    </xf>
    <xf numFmtId="0" fontId="4" fillId="0" borderId="0" xfId="62" applyBorder="1" applyAlignment="1">
      <alignment horizontal="right"/>
      <protection/>
    </xf>
    <xf numFmtId="0" fontId="4" fillId="0" borderId="0" xfId="62" applyFont="1" applyBorder="1">
      <alignment/>
      <protection/>
    </xf>
    <xf numFmtId="181" fontId="4" fillId="0" borderId="0" xfId="61" applyNumberFormat="1">
      <alignment/>
      <protection/>
    </xf>
    <xf numFmtId="0" fontId="4" fillId="0" borderId="0" xfId="62" applyFont="1" applyAlignment="1">
      <alignment horizontal="left"/>
      <protection/>
    </xf>
    <xf numFmtId="37" fontId="4" fillId="0" borderId="0" xfId="61" applyBorder="1">
      <alignment/>
      <protection/>
    </xf>
    <xf numFmtId="37" fontId="4" fillId="0" borderId="10" xfId="61" applyBorder="1">
      <alignment/>
      <protection/>
    </xf>
    <xf numFmtId="37" fontId="4" fillId="0" borderId="11" xfId="61" applyBorder="1">
      <alignment/>
      <protection/>
    </xf>
    <xf numFmtId="37" fontId="4" fillId="0" borderId="0" xfId="61" applyBorder="1" applyAlignment="1">
      <alignment horizontal="center"/>
      <protection/>
    </xf>
    <xf numFmtId="0" fontId="4" fillId="0" borderId="10" xfId="62" applyBorder="1">
      <alignment/>
      <protection/>
    </xf>
    <xf numFmtId="37" fontId="4" fillId="0" borderId="12" xfId="61" applyBorder="1">
      <alignment/>
      <protection/>
    </xf>
    <xf numFmtId="37" fontId="4" fillId="0" borderId="13" xfId="61" applyBorder="1" applyAlignment="1">
      <alignment horizontal="right"/>
      <protection/>
    </xf>
    <xf numFmtId="37" fontId="8" fillId="0" borderId="14" xfId="61" applyFont="1" applyBorder="1">
      <alignment/>
      <protection/>
    </xf>
    <xf numFmtId="37" fontId="4" fillId="0" borderId="14" xfId="61" applyBorder="1">
      <alignment/>
      <protection/>
    </xf>
    <xf numFmtId="37" fontId="4" fillId="0" borderId="15" xfId="61" applyBorder="1">
      <alignment/>
      <protection/>
    </xf>
    <xf numFmtId="37" fontId="4" fillId="0" borderId="16" xfId="61" applyBorder="1">
      <alignment/>
      <protection/>
    </xf>
    <xf numFmtId="37" fontId="4" fillId="0" borderId="17" xfId="61" applyBorder="1">
      <alignment/>
      <protection/>
    </xf>
    <xf numFmtId="37" fontId="4" fillId="0" borderId="18" xfId="61" applyFont="1" applyBorder="1" applyAlignment="1" quotePrefix="1">
      <alignment horizontal="center"/>
      <protection/>
    </xf>
    <xf numFmtId="37" fontId="4" fillId="0" borderId="19" xfId="61" applyFont="1" applyBorder="1" applyAlignment="1">
      <alignment horizontal="center"/>
      <protection/>
    </xf>
    <xf numFmtId="0" fontId="8" fillId="0" borderId="14" xfId="62" applyFont="1" applyBorder="1">
      <alignment/>
      <protection/>
    </xf>
    <xf numFmtId="0" fontId="4" fillId="0" borderId="14" xfId="62" applyBorder="1">
      <alignment/>
      <protection/>
    </xf>
    <xf numFmtId="0" fontId="4" fillId="0" borderId="15" xfId="62" applyBorder="1">
      <alignment/>
      <protection/>
    </xf>
    <xf numFmtId="0" fontId="4" fillId="0" borderId="16" xfId="62" applyBorder="1">
      <alignment/>
      <protection/>
    </xf>
    <xf numFmtId="0" fontId="8" fillId="0" borderId="0" xfId="62" applyFont="1" applyBorder="1">
      <alignment/>
      <protection/>
    </xf>
    <xf numFmtId="0" fontId="4" fillId="0" borderId="20" xfId="62" applyBorder="1" applyAlignment="1">
      <alignment horizontal="right"/>
      <protection/>
    </xf>
    <xf numFmtId="0" fontId="4" fillId="0" borderId="17" xfId="62" applyBorder="1">
      <alignment/>
      <protection/>
    </xf>
    <xf numFmtId="0" fontId="4" fillId="0" borderId="12" xfId="62" applyBorder="1">
      <alignment/>
      <protection/>
    </xf>
    <xf numFmtId="0" fontId="4" fillId="0" borderId="13" xfId="62" applyBorder="1" applyAlignment="1">
      <alignment horizontal="right"/>
      <protection/>
    </xf>
    <xf numFmtId="0" fontId="4" fillId="0" borderId="11" xfId="62" applyBorder="1">
      <alignment/>
      <protection/>
    </xf>
    <xf numFmtId="0" fontId="4" fillId="0" borderId="19" xfId="62" applyBorder="1">
      <alignment/>
      <protection/>
    </xf>
    <xf numFmtId="0" fontId="4" fillId="0" borderId="21" xfId="62" applyBorder="1" applyAlignment="1">
      <alignment horizontal="left"/>
      <protection/>
    </xf>
    <xf numFmtId="0" fontId="4" fillId="0" borderId="20" xfId="62" applyBorder="1" applyAlignment="1">
      <alignment horizontal="center"/>
      <protection/>
    </xf>
    <xf numFmtId="2" fontId="4" fillId="0" borderId="0" xfId="62" applyNumberFormat="1" applyFill="1" applyBorder="1" applyProtection="1">
      <alignment/>
      <protection/>
    </xf>
    <xf numFmtId="0" fontId="4" fillId="0" borderId="22" xfId="62" applyFill="1" applyBorder="1">
      <alignment/>
      <protection/>
    </xf>
    <xf numFmtId="0" fontId="4" fillId="0" borderId="23" xfId="62" applyFill="1" applyBorder="1" applyAlignment="1">
      <alignment horizontal="center"/>
      <protection/>
    </xf>
    <xf numFmtId="0" fontId="4" fillId="0" borderId="24" xfId="62" applyFill="1" applyBorder="1" applyAlignment="1">
      <alignment horizontal="right"/>
      <protection/>
    </xf>
    <xf numFmtId="37" fontId="4" fillId="0" borderId="0" xfId="61" applyFill="1">
      <alignment/>
      <protection/>
    </xf>
    <xf numFmtId="37" fontId="4" fillId="0" borderId="0" xfId="61" applyBorder="1" applyAlignment="1">
      <alignment horizontal="right"/>
      <protection/>
    </xf>
    <xf numFmtId="37" fontId="4" fillId="0" borderId="25" xfId="61" applyFont="1" applyBorder="1" applyAlignment="1" quotePrefix="1">
      <alignment horizontal="center"/>
      <protection/>
    </xf>
    <xf numFmtId="179" fontId="4" fillId="0" borderId="26" xfId="61" applyNumberFormat="1" applyFont="1" applyBorder="1" applyProtection="1">
      <alignment/>
      <protection/>
    </xf>
    <xf numFmtId="0" fontId="4" fillId="0" borderId="27" xfId="62" applyBorder="1" applyAlignment="1">
      <alignment horizontal="right"/>
      <protection/>
    </xf>
    <xf numFmtId="178" fontId="4" fillId="0" borderId="27" xfId="61" applyNumberFormat="1" applyFont="1" applyBorder="1" applyAlignment="1" applyProtection="1">
      <alignment horizontal="right"/>
      <protection/>
    </xf>
    <xf numFmtId="0" fontId="4" fillId="0" borderId="13" xfId="62" applyBorder="1">
      <alignment/>
      <protection/>
    </xf>
    <xf numFmtId="178" fontId="4" fillId="0" borderId="27" xfId="62" applyNumberFormat="1" applyFont="1" applyBorder="1" applyAlignment="1" applyProtection="1">
      <alignment horizontal="right"/>
      <protection/>
    </xf>
    <xf numFmtId="37" fontId="4" fillId="0" borderId="11" xfId="61" applyNumberFormat="1" applyFont="1" applyBorder="1" applyProtection="1">
      <alignment/>
      <protection/>
    </xf>
    <xf numFmtId="37" fontId="4" fillId="0" borderId="0" xfId="61" applyNumberFormat="1" applyFont="1" applyBorder="1" applyAlignment="1" applyProtection="1">
      <alignment horizontal="center"/>
      <protection/>
    </xf>
    <xf numFmtId="179" fontId="4" fillId="0" borderId="0" xfId="61" applyNumberFormat="1" applyFont="1" applyBorder="1" applyProtection="1">
      <alignment/>
      <protection/>
    </xf>
    <xf numFmtId="37" fontId="4" fillId="0" borderId="11" xfId="61" applyNumberFormat="1" applyFont="1" applyFill="1" applyBorder="1" applyProtection="1">
      <alignment/>
      <protection/>
    </xf>
    <xf numFmtId="2" fontId="4" fillId="0" borderId="0" xfId="62" applyNumberFormat="1" applyFont="1" applyFill="1" applyBorder="1" applyProtection="1">
      <alignment/>
      <protection/>
    </xf>
    <xf numFmtId="37" fontId="4" fillId="0" borderId="19" xfId="61" applyNumberFormat="1" applyFont="1" applyBorder="1" applyProtection="1">
      <alignment/>
      <protection/>
    </xf>
    <xf numFmtId="37" fontId="4" fillId="0" borderId="10" xfId="61" applyNumberFormat="1" applyFont="1" applyBorder="1" applyAlignment="1" applyProtection="1">
      <alignment horizontal="center"/>
      <protection/>
    </xf>
    <xf numFmtId="37" fontId="4" fillId="0" borderId="19" xfId="61" applyNumberFormat="1" applyFont="1" applyFill="1" applyBorder="1" applyProtection="1">
      <alignment/>
      <protection/>
    </xf>
    <xf numFmtId="2" fontId="4" fillId="0" borderId="10" xfId="62" applyNumberFormat="1" applyFont="1" applyFill="1" applyBorder="1" applyProtection="1">
      <alignment/>
      <protection/>
    </xf>
    <xf numFmtId="37" fontId="4" fillId="0" borderId="0" xfId="61" applyNumberFormat="1" applyFont="1" applyFill="1" applyBorder="1" applyAlignment="1" applyProtection="1">
      <alignment horizontal="center"/>
      <protection/>
    </xf>
    <xf numFmtId="37" fontId="4" fillId="0" borderId="0" xfId="61" applyNumberFormat="1" applyFont="1" applyBorder="1" applyProtection="1">
      <alignment/>
      <protection/>
    </xf>
    <xf numFmtId="37" fontId="4" fillId="0" borderId="27" xfId="61" applyNumberFormat="1" applyFont="1" applyBorder="1" applyProtection="1">
      <alignment/>
      <protection/>
    </xf>
    <xf numFmtId="37" fontId="4" fillId="0" borderId="22" xfId="61" applyNumberFormat="1" applyFont="1" applyFill="1" applyBorder="1" applyProtection="1">
      <alignment/>
      <protection/>
    </xf>
    <xf numFmtId="37" fontId="4" fillId="0" borderId="23" xfId="61" applyNumberFormat="1" applyFont="1" applyFill="1" applyBorder="1" applyAlignment="1" applyProtection="1">
      <alignment horizontal="center"/>
      <protection/>
    </xf>
    <xf numFmtId="37" fontId="4" fillId="0" borderId="28" xfId="61" applyNumberFormat="1" applyFont="1" applyBorder="1" applyProtection="1">
      <alignment/>
      <protection/>
    </xf>
    <xf numFmtId="37" fontId="4" fillId="0" borderId="16" xfId="61" applyNumberFormat="1" applyFont="1" applyBorder="1" applyAlignment="1" applyProtection="1">
      <alignment horizontal="center"/>
      <protection/>
    </xf>
    <xf numFmtId="37" fontId="4" fillId="0" borderId="28" xfId="61" applyNumberFormat="1" applyFont="1" applyFill="1" applyBorder="1" applyProtection="1">
      <alignment/>
      <protection/>
    </xf>
    <xf numFmtId="2" fontId="4" fillId="0" borderId="16" xfId="62" applyNumberFormat="1" applyFont="1" applyFill="1" applyBorder="1" applyProtection="1">
      <alignment/>
      <protection/>
    </xf>
    <xf numFmtId="179" fontId="4" fillId="0" borderId="29" xfId="61" applyNumberFormat="1" applyFont="1" applyBorder="1" applyProtection="1">
      <alignment/>
      <protection/>
    </xf>
    <xf numFmtId="37" fontId="4" fillId="0" borderId="0" xfId="61" applyNumberFormat="1" applyFont="1" applyFill="1" applyBorder="1" applyProtection="1">
      <alignment/>
      <protection/>
    </xf>
    <xf numFmtId="37" fontId="4" fillId="0" borderId="13" xfId="61" applyNumberFormat="1" applyFont="1" applyBorder="1" applyProtection="1">
      <alignment/>
      <protection/>
    </xf>
    <xf numFmtId="37" fontId="4" fillId="0" borderId="13" xfId="61" applyNumberFormat="1" applyFont="1" applyBorder="1" applyAlignment="1" applyProtection="1">
      <alignment horizontal="center"/>
      <protection/>
    </xf>
    <xf numFmtId="37" fontId="4" fillId="0" borderId="18" xfId="61" applyNumberFormat="1" applyFont="1" applyFill="1" applyBorder="1" applyProtection="1">
      <alignment/>
      <protection/>
    </xf>
    <xf numFmtId="2" fontId="4" fillId="0" borderId="13" xfId="62" applyNumberFormat="1" applyFont="1" applyFill="1" applyBorder="1" applyProtection="1">
      <alignment/>
      <protection/>
    </xf>
    <xf numFmtId="37" fontId="4" fillId="0" borderId="16" xfId="61" applyNumberFormat="1" applyFont="1" applyBorder="1" applyProtection="1">
      <alignment/>
      <protection/>
    </xf>
    <xf numFmtId="2" fontId="4" fillId="0" borderId="11" xfId="62" applyNumberFormat="1" applyFont="1" applyBorder="1" applyProtection="1">
      <alignment/>
      <protection/>
    </xf>
    <xf numFmtId="2" fontId="4" fillId="0" borderId="0" xfId="62" applyNumberFormat="1" applyFont="1" applyBorder="1" applyAlignment="1" applyProtection="1">
      <alignment horizontal="center"/>
      <protection/>
    </xf>
    <xf numFmtId="179" fontId="4" fillId="0" borderId="0" xfId="62" applyNumberFormat="1" applyFont="1" applyBorder="1" applyAlignment="1" applyProtection="1">
      <alignment horizontal="right"/>
      <protection/>
    </xf>
    <xf numFmtId="179" fontId="4" fillId="0" borderId="11" xfId="62" applyNumberFormat="1" applyFont="1" applyFill="1" applyBorder="1" applyProtection="1">
      <alignment/>
      <protection/>
    </xf>
    <xf numFmtId="179" fontId="4" fillId="0" borderId="19" xfId="62" applyNumberFormat="1" applyFont="1" applyFill="1" applyBorder="1" applyProtection="1">
      <alignment/>
      <protection/>
    </xf>
    <xf numFmtId="2" fontId="4" fillId="0" borderId="10" xfId="62" applyNumberFormat="1" applyFont="1" applyBorder="1" applyAlignment="1" applyProtection="1">
      <alignment horizontal="center"/>
      <protection/>
    </xf>
    <xf numFmtId="178" fontId="4" fillId="0" borderId="10" xfId="62" applyNumberFormat="1" applyFont="1" applyBorder="1" applyAlignment="1" applyProtection="1">
      <alignment horizontal="right"/>
      <protection/>
    </xf>
    <xf numFmtId="179" fontId="4" fillId="0" borderId="26" xfId="62" applyNumberFormat="1" applyFont="1" applyBorder="1" applyProtection="1">
      <alignment/>
      <protection/>
    </xf>
    <xf numFmtId="0" fontId="4" fillId="0" borderId="11" xfId="62" applyFont="1" applyBorder="1">
      <alignment/>
      <protection/>
    </xf>
    <xf numFmtId="0" fontId="4" fillId="0" borderId="0" xfId="62" applyFont="1" applyBorder="1" applyAlignment="1">
      <alignment horizontal="center"/>
      <protection/>
    </xf>
    <xf numFmtId="0" fontId="4" fillId="0" borderId="0" xfId="62" applyFont="1" applyBorder="1" applyAlignment="1">
      <alignment horizontal="right"/>
      <protection/>
    </xf>
    <xf numFmtId="0" fontId="4" fillId="0" borderId="22" xfId="62" applyFont="1" applyFill="1" applyBorder="1">
      <alignment/>
      <protection/>
    </xf>
    <xf numFmtId="2" fontId="4" fillId="0" borderId="23" xfId="62" applyNumberFormat="1" applyFont="1" applyFill="1" applyBorder="1" applyProtection="1">
      <alignment/>
      <protection/>
    </xf>
    <xf numFmtId="179" fontId="4" fillId="0" borderId="28" xfId="62" applyNumberFormat="1" applyFont="1" applyBorder="1" applyProtection="1">
      <alignment/>
      <protection/>
    </xf>
    <xf numFmtId="179" fontId="4" fillId="0" borderId="28" xfId="62" applyNumberFormat="1" applyFont="1" applyFill="1" applyBorder="1" applyProtection="1">
      <alignment/>
      <protection/>
    </xf>
    <xf numFmtId="2" fontId="4" fillId="0" borderId="16" xfId="62" applyNumberFormat="1" applyFont="1" applyBorder="1" applyAlignment="1" applyProtection="1">
      <alignment horizontal="center"/>
      <protection/>
    </xf>
    <xf numFmtId="178" fontId="4" fillId="0" borderId="16" xfId="62" applyNumberFormat="1" applyFont="1" applyBorder="1" applyAlignment="1" applyProtection="1">
      <alignment horizontal="right"/>
      <protection/>
    </xf>
    <xf numFmtId="179" fontId="4" fillId="0" borderId="29" xfId="62" applyNumberFormat="1" applyFont="1" applyBorder="1" applyProtection="1">
      <alignment/>
      <protection/>
    </xf>
    <xf numFmtId="178" fontId="4" fillId="0" borderId="0" xfId="62" applyNumberFormat="1" applyFont="1" applyBorder="1" applyAlignment="1" applyProtection="1">
      <alignment horizontal="right"/>
      <protection/>
    </xf>
    <xf numFmtId="0" fontId="4" fillId="0" borderId="18" xfId="62" applyFont="1" applyBorder="1">
      <alignment/>
      <protection/>
    </xf>
    <xf numFmtId="2" fontId="4" fillId="0" borderId="13" xfId="62" applyNumberFormat="1" applyFont="1" applyBorder="1" applyAlignment="1" applyProtection="1">
      <alignment horizontal="center"/>
      <protection/>
    </xf>
    <xf numFmtId="179" fontId="4" fillId="0" borderId="13" xfId="62" applyNumberFormat="1" applyFont="1" applyBorder="1" applyAlignment="1" applyProtection="1">
      <alignment horizontal="right"/>
      <protection/>
    </xf>
    <xf numFmtId="179" fontId="4" fillId="0" borderId="18" xfId="62" applyNumberFormat="1" applyFont="1" applyFill="1" applyBorder="1" applyProtection="1">
      <alignment/>
      <protection/>
    </xf>
    <xf numFmtId="0" fontId="11" fillId="0" borderId="0" xfId="62" applyFont="1">
      <alignment/>
      <protection/>
    </xf>
    <xf numFmtId="37" fontId="13" fillId="0" borderId="0" xfId="61" applyFont="1" applyAlignment="1">
      <alignment horizontal="right"/>
      <protection/>
    </xf>
    <xf numFmtId="37" fontId="4" fillId="0" borderId="30" xfId="61" applyNumberFormat="1" applyFont="1" applyBorder="1" applyProtection="1">
      <alignment/>
      <protection/>
    </xf>
    <xf numFmtId="37" fontId="4" fillId="0" borderId="31" xfId="61" applyBorder="1">
      <alignment/>
      <protection/>
    </xf>
    <xf numFmtId="179" fontId="4" fillId="0" borderId="29" xfId="61" applyNumberFormat="1" applyFont="1" applyBorder="1" applyAlignment="1" applyProtection="1">
      <alignment horizontal="right"/>
      <protection/>
    </xf>
    <xf numFmtId="178" fontId="4" fillId="0" borderId="13" xfId="61" applyNumberFormat="1" applyFont="1" applyFill="1" applyBorder="1" applyAlignment="1" applyProtection="1">
      <alignment horizontal="right"/>
      <protection/>
    </xf>
    <xf numFmtId="179" fontId="4" fillId="0" borderId="0" xfId="62" applyNumberFormat="1" applyFont="1" applyBorder="1" applyProtection="1">
      <alignment/>
      <protection/>
    </xf>
    <xf numFmtId="179" fontId="4" fillId="0" borderId="0" xfId="62" applyNumberFormat="1" applyFont="1" applyFill="1" applyBorder="1" applyProtection="1">
      <alignment/>
      <protection/>
    </xf>
    <xf numFmtId="2" fontId="4" fillId="0" borderId="0" xfId="62" applyNumberFormat="1" applyFont="1" applyBorder="1" applyProtection="1">
      <alignment/>
      <protection/>
    </xf>
    <xf numFmtId="178" fontId="4" fillId="0" borderId="0" xfId="61" applyNumberFormat="1" applyFont="1" applyFill="1" applyBorder="1" applyAlignment="1" applyProtection="1">
      <alignment horizontal="right"/>
      <protection/>
    </xf>
    <xf numFmtId="39" fontId="4" fillId="0" borderId="0" xfId="61" applyNumberFormat="1">
      <alignment/>
      <protection/>
    </xf>
    <xf numFmtId="49" fontId="4" fillId="0" borderId="0" xfId="62" applyNumberFormat="1" applyFont="1" applyAlignment="1">
      <alignment horizontal="left"/>
      <protection/>
    </xf>
    <xf numFmtId="179" fontId="4" fillId="0" borderId="0" xfId="62" applyNumberFormat="1" applyFont="1" applyBorder="1" applyAlignment="1" applyProtection="1">
      <alignment horizontal="right" shrinkToFit="1"/>
      <protection/>
    </xf>
    <xf numFmtId="2" fontId="12" fillId="0" borderId="19" xfId="62" applyNumberFormat="1" applyFont="1" applyBorder="1" applyProtection="1">
      <alignment/>
      <protection/>
    </xf>
    <xf numFmtId="2" fontId="12" fillId="0" borderId="28" xfId="62" applyNumberFormat="1" applyFont="1" applyBorder="1" applyProtection="1">
      <alignment/>
      <protection/>
    </xf>
    <xf numFmtId="37" fontId="4" fillId="0" borderId="11" xfId="61" applyFont="1" applyBorder="1">
      <alignment/>
      <protection/>
    </xf>
    <xf numFmtId="37" fontId="4" fillId="0" borderId="0" xfId="61" applyFont="1" applyBorder="1" applyAlignment="1">
      <alignment horizontal="center"/>
      <protection/>
    </xf>
    <xf numFmtId="37" fontId="4" fillId="0" borderId="0" xfId="61" applyFont="1" applyBorder="1">
      <alignment/>
      <protection/>
    </xf>
    <xf numFmtId="37" fontId="4" fillId="0" borderId="22" xfId="61" applyFont="1" applyFill="1" applyBorder="1">
      <alignment/>
      <protection/>
    </xf>
    <xf numFmtId="37" fontId="4" fillId="0" borderId="23" xfId="61" applyFont="1" applyFill="1" applyBorder="1" applyAlignment="1">
      <alignment horizontal="center"/>
      <protection/>
    </xf>
    <xf numFmtId="37" fontId="4" fillId="0" borderId="32" xfId="61" applyFont="1" applyBorder="1">
      <alignment/>
      <protection/>
    </xf>
    <xf numFmtId="37" fontId="4" fillId="0" borderId="20" xfId="61" applyFont="1" applyBorder="1" applyAlignment="1">
      <alignment horizontal="center"/>
      <protection/>
    </xf>
    <xf numFmtId="37" fontId="4" fillId="0" borderId="10" xfId="61" applyFont="1" applyBorder="1">
      <alignment/>
      <protection/>
    </xf>
    <xf numFmtId="37" fontId="4" fillId="0" borderId="19" xfId="61" applyFont="1" applyBorder="1">
      <alignment/>
      <protection/>
    </xf>
    <xf numFmtId="37" fontId="4" fillId="0" borderId="16" xfId="61" applyFont="1" applyBorder="1">
      <alignment/>
      <protection/>
    </xf>
    <xf numFmtId="37" fontId="4" fillId="0" borderId="13" xfId="61" applyFont="1" applyBorder="1" applyAlignment="1">
      <alignment horizontal="right"/>
      <protection/>
    </xf>
    <xf numFmtId="37" fontId="4" fillId="0" borderId="13" xfId="61" applyFont="1" applyBorder="1">
      <alignment/>
      <protection/>
    </xf>
    <xf numFmtId="188" fontId="4" fillId="0" borderId="11" xfId="62" applyNumberFormat="1" applyFont="1" applyBorder="1" applyProtection="1">
      <alignment/>
      <protection/>
    </xf>
    <xf numFmtId="189" fontId="4" fillId="0" borderId="11" xfId="61" applyNumberFormat="1" applyFont="1" applyBorder="1">
      <alignment/>
      <protection/>
    </xf>
    <xf numFmtId="189" fontId="4" fillId="0" borderId="11" xfId="62" applyNumberFormat="1" applyBorder="1">
      <alignment/>
      <protection/>
    </xf>
    <xf numFmtId="189" fontId="4" fillId="0" borderId="0" xfId="62" applyNumberFormat="1" applyFont="1" applyBorder="1" applyProtection="1">
      <alignment/>
      <protection/>
    </xf>
    <xf numFmtId="189" fontId="4" fillId="0" borderId="0" xfId="62" applyNumberFormat="1" applyFont="1" applyFill="1" applyBorder="1" applyProtection="1">
      <alignment/>
      <protection/>
    </xf>
    <xf numFmtId="179" fontId="4" fillId="0" borderId="0" xfId="61" applyNumberFormat="1" applyFont="1" applyBorder="1" applyAlignment="1" applyProtection="1">
      <alignment shrinkToFit="1"/>
      <protection/>
    </xf>
    <xf numFmtId="37" fontId="4" fillId="0" borderId="0" xfId="61" applyAlignment="1">
      <alignment horizontal="center" shrinkToFit="1"/>
      <protection/>
    </xf>
    <xf numFmtId="37" fontId="4" fillId="0" borderId="0" xfId="61" applyAlignment="1">
      <alignment shrinkToFit="1"/>
      <protection/>
    </xf>
    <xf numFmtId="37" fontId="4" fillId="0" borderId="0" xfId="61" applyFont="1" applyBorder="1" applyAlignment="1">
      <alignment shrinkToFit="1"/>
      <protection/>
    </xf>
    <xf numFmtId="178" fontId="4" fillId="0" borderId="10" xfId="61" applyNumberFormat="1" applyFont="1" applyBorder="1" applyAlignment="1" applyProtection="1">
      <alignment shrinkToFit="1"/>
      <protection/>
    </xf>
    <xf numFmtId="9" fontId="4" fillId="0" borderId="0" xfId="61" applyNumberFormat="1" applyFont="1" applyBorder="1" applyAlignment="1" applyProtection="1">
      <alignment shrinkToFit="1"/>
      <protection/>
    </xf>
    <xf numFmtId="178" fontId="4" fillId="0" borderId="16" xfId="61" applyNumberFormat="1" applyFont="1" applyBorder="1" applyAlignment="1" applyProtection="1">
      <alignment shrinkToFit="1"/>
      <protection/>
    </xf>
    <xf numFmtId="178" fontId="4" fillId="0" borderId="0" xfId="61" applyNumberFormat="1" applyFont="1" applyBorder="1" applyAlignment="1" applyProtection="1">
      <alignment shrinkToFit="1"/>
      <protection/>
    </xf>
    <xf numFmtId="37" fontId="4" fillId="0" borderId="20" xfId="61" applyFont="1" applyBorder="1" applyAlignment="1">
      <alignment shrinkToFit="1"/>
      <protection/>
    </xf>
    <xf numFmtId="179" fontId="4" fillId="0" borderId="13" xfId="61" applyNumberFormat="1" applyFont="1" applyBorder="1" applyAlignment="1" applyProtection="1">
      <alignment shrinkToFit="1"/>
      <protection/>
    </xf>
    <xf numFmtId="37" fontId="4" fillId="0" borderId="0" xfId="61" applyFill="1" applyAlignment="1">
      <alignment shrinkToFit="1"/>
      <protection/>
    </xf>
    <xf numFmtId="189" fontId="14" fillId="0" borderId="0" xfId="62" applyNumberFormat="1" applyFont="1" applyFill="1" applyBorder="1" applyProtection="1">
      <alignment/>
      <protection/>
    </xf>
    <xf numFmtId="37" fontId="4" fillId="0" borderId="20" xfId="61" applyBorder="1" applyAlignment="1">
      <alignment horizontal="left"/>
      <protection/>
    </xf>
    <xf numFmtId="182" fontId="4" fillId="0" borderId="27" xfId="61" applyNumberFormat="1" applyFont="1" applyBorder="1" applyAlignment="1" applyProtection="1">
      <alignment horizontal="right"/>
      <protection/>
    </xf>
    <xf numFmtId="182" fontId="4" fillId="0" borderId="27" xfId="61" applyNumberFormat="1" applyFont="1" applyBorder="1" applyProtection="1">
      <alignment/>
      <protection/>
    </xf>
    <xf numFmtId="182" fontId="4" fillId="0" borderId="33" xfId="61" applyNumberFormat="1" applyFont="1" applyBorder="1" applyAlignment="1" applyProtection="1">
      <alignment horizontal="right"/>
      <protection/>
    </xf>
    <xf numFmtId="188" fontId="4" fillId="0" borderId="27" xfId="49" applyNumberFormat="1" applyFont="1" applyBorder="1" applyAlignment="1" applyProtection="1">
      <alignment horizontal="right"/>
      <protection/>
    </xf>
    <xf numFmtId="188" fontId="4" fillId="0" borderId="27" xfId="61" applyNumberFormat="1" applyFont="1" applyBorder="1" applyAlignment="1" applyProtection="1">
      <alignment horizontal="right"/>
      <protection/>
    </xf>
    <xf numFmtId="188" fontId="4" fillId="0" borderId="33" xfId="62" applyNumberFormat="1" applyFont="1" applyBorder="1" applyAlignment="1" applyProtection="1">
      <alignment horizontal="right"/>
      <protection/>
    </xf>
    <xf numFmtId="188" fontId="4" fillId="0" borderId="27" xfId="62" applyNumberFormat="1" applyFont="1" applyBorder="1" applyAlignment="1" applyProtection="1">
      <alignment horizontal="right"/>
      <protection/>
    </xf>
    <xf numFmtId="9" fontId="4" fillId="0" borderId="0" xfId="42" applyFont="1" applyAlignment="1">
      <alignment/>
    </xf>
    <xf numFmtId="179" fontId="4" fillId="0" borderId="0" xfId="42" applyNumberFormat="1" applyFont="1" applyAlignment="1">
      <alignment/>
    </xf>
    <xf numFmtId="0" fontId="4" fillId="0" borderId="0" xfId="61" applyNumberFormat="1">
      <alignment/>
      <protection/>
    </xf>
    <xf numFmtId="38" fontId="0" fillId="0" borderId="0" xfId="49" applyFont="1" applyAlignment="1">
      <alignment/>
    </xf>
    <xf numFmtId="38" fontId="0" fillId="0" borderId="0" xfId="49" applyFont="1" applyAlignment="1">
      <alignment vertical="center"/>
    </xf>
    <xf numFmtId="195" fontId="4" fillId="0" borderId="0" xfId="61" applyNumberFormat="1">
      <alignment/>
      <protection/>
    </xf>
    <xf numFmtId="38" fontId="4" fillId="0" borderId="0" xfId="49" applyFont="1" applyAlignment="1">
      <alignment/>
    </xf>
    <xf numFmtId="3" fontId="15" fillId="0" borderId="0" xfId="0" applyNumberFormat="1" applyFont="1" applyFill="1" applyAlignment="1">
      <alignment vertical="center"/>
    </xf>
    <xf numFmtId="38" fontId="15" fillId="0" borderId="0" xfId="49" applyFont="1" applyFill="1" applyAlignment="1">
      <alignment horizontal="right" vertical="center"/>
    </xf>
    <xf numFmtId="0" fontId="4" fillId="0" borderId="0" xfId="62" applyFont="1" quotePrefix="1">
      <alignment/>
      <protection/>
    </xf>
    <xf numFmtId="179" fontId="4" fillId="0" borderId="0" xfId="61" applyNumberFormat="1" applyFont="1">
      <alignment/>
      <protection/>
    </xf>
    <xf numFmtId="193" fontId="4" fillId="0" borderId="11" xfId="61" applyNumberFormat="1" applyFont="1" applyFill="1" applyBorder="1" applyProtection="1">
      <alignment/>
      <protection/>
    </xf>
    <xf numFmtId="193" fontId="4" fillId="0" borderId="0" xfId="61" applyNumberFormat="1" applyFont="1" applyFill="1" applyBorder="1" applyProtection="1">
      <alignment/>
      <protection/>
    </xf>
    <xf numFmtId="193" fontId="4" fillId="33" borderId="0" xfId="61" applyNumberFormat="1" applyFont="1" applyFill="1" applyBorder="1" applyProtection="1">
      <alignment/>
      <protection/>
    </xf>
    <xf numFmtId="193" fontId="4" fillId="0" borderId="13" xfId="61" applyNumberFormat="1" applyFont="1" applyFill="1" applyBorder="1" applyProtection="1">
      <alignment/>
      <protection/>
    </xf>
    <xf numFmtId="193" fontId="4" fillId="0" borderId="16" xfId="61" applyNumberFormat="1" applyFont="1" applyFill="1" applyBorder="1" applyProtection="1">
      <alignment/>
      <protection/>
    </xf>
    <xf numFmtId="186" fontId="4" fillId="0" borderId="11" xfId="62" applyNumberFormat="1" applyFont="1" applyFill="1" applyBorder="1">
      <alignment/>
      <protection/>
    </xf>
    <xf numFmtId="186" fontId="4" fillId="33" borderId="11" xfId="62" applyNumberFormat="1" applyFont="1" applyFill="1" applyBorder="1">
      <alignment/>
      <protection/>
    </xf>
    <xf numFmtId="179" fontId="4" fillId="0" borderId="34" xfId="42" applyNumberFormat="1" applyFont="1" applyFill="1" applyBorder="1" applyAlignment="1" applyProtection="1">
      <alignment/>
      <protection/>
    </xf>
    <xf numFmtId="179" fontId="4" fillId="0" borderId="35" xfId="42" applyNumberFormat="1" applyFont="1" applyFill="1" applyBorder="1" applyAlignment="1" applyProtection="1">
      <alignment/>
      <protection/>
    </xf>
    <xf numFmtId="179" fontId="4" fillId="33" borderId="35" xfId="42" applyNumberFormat="1" applyFont="1" applyFill="1" applyBorder="1" applyAlignment="1" applyProtection="1">
      <alignment/>
      <protection/>
    </xf>
    <xf numFmtId="179" fontId="4" fillId="0" borderId="28" xfId="42" applyNumberFormat="1" applyFont="1" applyBorder="1" applyAlignment="1" applyProtection="1">
      <alignment/>
      <protection/>
    </xf>
    <xf numFmtId="179" fontId="4" fillId="0" borderId="28" xfId="42" applyNumberFormat="1" applyFont="1" applyFill="1" applyBorder="1" applyAlignment="1" applyProtection="1">
      <alignment/>
      <protection/>
    </xf>
    <xf numFmtId="179" fontId="4" fillId="0" borderId="19" xfId="42" applyNumberFormat="1" applyFont="1" applyFill="1" applyBorder="1" applyAlignment="1" applyProtection="1">
      <alignment/>
      <protection/>
    </xf>
    <xf numFmtId="179" fontId="4" fillId="33" borderId="19" xfId="42" applyNumberFormat="1" applyFont="1" applyFill="1" applyBorder="1" applyAlignment="1" applyProtection="1">
      <alignment/>
      <protection/>
    </xf>
    <xf numFmtId="0" fontId="4" fillId="0" borderId="0" xfId="62" applyFill="1" applyBorder="1">
      <alignment/>
      <protection/>
    </xf>
    <xf numFmtId="0" fontId="8" fillId="0" borderId="22" xfId="62" applyFont="1" applyFill="1" applyBorder="1">
      <alignment/>
      <protection/>
    </xf>
    <xf numFmtId="37" fontId="4" fillId="0" borderId="0" xfId="61" applyFont="1" applyFill="1" applyBorder="1">
      <alignment/>
      <protection/>
    </xf>
    <xf numFmtId="37" fontId="8" fillId="0" borderId="22" xfId="61" applyFont="1" applyFill="1" applyBorder="1">
      <alignment/>
      <protection/>
    </xf>
    <xf numFmtId="0" fontId="4" fillId="0" borderId="0" xfId="62" applyFont="1" applyAlignment="1">
      <alignment horizontal="right"/>
      <protection/>
    </xf>
    <xf numFmtId="37" fontId="4" fillId="34" borderId="33" xfId="61" applyFont="1" applyFill="1" applyBorder="1" applyAlignment="1" quotePrefix="1">
      <alignment horizontal="center"/>
      <protection/>
    </xf>
    <xf numFmtId="37" fontId="4" fillId="34" borderId="19" xfId="61" applyFont="1" applyFill="1" applyBorder="1" applyAlignment="1">
      <alignment horizontal="center"/>
      <protection/>
    </xf>
    <xf numFmtId="189" fontId="4" fillId="34" borderId="11" xfId="61" applyNumberFormat="1" applyFont="1" applyFill="1" applyBorder="1">
      <alignment/>
      <protection/>
    </xf>
    <xf numFmtId="179" fontId="4" fillId="34" borderId="34" xfId="42" applyNumberFormat="1" applyFont="1" applyFill="1" applyBorder="1" applyAlignment="1" applyProtection="1">
      <alignment/>
      <protection/>
    </xf>
    <xf numFmtId="193" fontId="4" fillId="34" borderId="11" xfId="61" applyNumberFormat="1" applyFont="1" applyFill="1" applyBorder="1" applyProtection="1">
      <alignment/>
      <protection/>
    </xf>
    <xf numFmtId="179" fontId="4" fillId="34" borderId="35" xfId="42" applyNumberFormat="1" applyFont="1" applyFill="1" applyBorder="1" applyAlignment="1" applyProtection="1">
      <alignment/>
      <protection/>
    </xf>
    <xf numFmtId="189" fontId="4" fillId="34" borderId="11" xfId="62" applyNumberFormat="1" applyFont="1" applyFill="1" applyBorder="1">
      <alignment/>
      <protection/>
    </xf>
    <xf numFmtId="179" fontId="4" fillId="34" borderId="19" xfId="42" applyNumberFormat="1" applyFont="1" applyFill="1" applyBorder="1" applyAlignment="1" applyProtection="1">
      <alignment/>
      <protection/>
    </xf>
    <xf numFmtId="186" fontId="4" fillId="34" borderId="11" xfId="62" applyNumberFormat="1" applyFont="1" applyFill="1" applyBorder="1">
      <alignment/>
      <protection/>
    </xf>
    <xf numFmtId="179" fontId="4" fillId="33" borderId="36" xfId="42" applyNumberFormat="1" applyFont="1" applyFill="1" applyBorder="1" applyAlignment="1" applyProtection="1">
      <alignment/>
      <protection/>
    </xf>
    <xf numFmtId="193" fontId="4" fillId="33" borderId="22" xfId="61" applyNumberFormat="1" applyFont="1" applyFill="1" applyBorder="1" applyProtection="1">
      <alignment/>
      <protection/>
    </xf>
    <xf numFmtId="179" fontId="4" fillId="33" borderId="34" xfId="42" applyNumberFormat="1" applyFont="1" applyFill="1" applyBorder="1" applyAlignment="1" applyProtection="1">
      <alignment/>
      <protection/>
    </xf>
    <xf numFmtId="193" fontId="4" fillId="33" borderId="11" xfId="61" applyNumberFormat="1" applyFont="1" applyFill="1" applyBorder="1" applyProtection="1">
      <alignment/>
      <protection/>
    </xf>
    <xf numFmtId="37" fontId="4" fillId="0" borderId="37" xfId="61" applyBorder="1" applyAlignment="1">
      <alignment horizontal="center"/>
      <protection/>
    </xf>
    <xf numFmtId="37" fontId="4" fillId="0" borderId="16" xfId="61" applyFont="1" applyFill="1" applyBorder="1">
      <alignment/>
      <protection/>
    </xf>
    <xf numFmtId="37" fontId="4" fillId="0" borderId="16" xfId="61" applyBorder="1" applyAlignment="1">
      <alignment horizontal="left"/>
      <protection/>
    </xf>
    <xf numFmtId="37" fontId="4" fillId="0" borderId="16" xfId="61" applyBorder="1" applyAlignment="1">
      <alignment shrinkToFit="1"/>
      <protection/>
    </xf>
    <xf numFmtId="37" fontId="4" fillId="0" borderId="16" xfId="61" applyBorder="1" applyAlignment="1">
      <alignment horizontal="center"/>
      <protection/>
    </xf>
    <xf numFmtId="37" fontId="4" fillId="0" borderId="16" xfId="61" applyBorder="1" applyAlignment="1">
      <alignment horizontal="right"/>
      <protection/>
    </xf>
    <xf numFmtId="37" fontId="4" fillId="0" borderId="16" xfId="61" applyNumberFormat="1" applyFont="1" applyFill="1" applyBorder="1" applyProtection="1">
      <alignment/>
      <protection/>
    </xf>
    <xf numFmtId="178" fontId="4" fillId="0" borderId="16" xfId="61" applyNumberFormat="1" applyFont="1" applyFill="1" applyBorder="1" applyAlignment="1" applyProtection="1">
      <alignment horizontal="right"/>
      <protection/>
    </xf>
    <xf numFmtId="179" fontId="4" fillId="0" borderId="16" xfId="61" applyNumberFormat="1" applyFont="1" applyBorder="1" applyProtection="1">
      <alignment/>
      <protection/>
    </xf>
    <xf numFmtId="189" fontId="14" fillId="0" borderId="16" xfId="62" applyNumberFormat="1" applyFont="1" applyFill="1" applyBorder="1" applyProtection="1">
      <alignment/>
      <protection/>
    </xf>
    <xf numFmtId="2" fontId="4" fillId="0" borderId="16" xfId="62" applyNumberFormat="1" applyFont="1" applyBorder="1" applyProtection="1">
      <alignment/>
      <protection/>
    </xf>
    <xf numFmtId="179" fontId="4" fillId="0" borderId="16" xfId="62" applyNumberFormat="1" applyFont="1" applyFill="1" applyBorder="1" applyProtection="1">
      <alignment/>
      <protection/>
    </xf>
    <xf numFmtId="178" fontId="4" fillId="0" borderId="16" xfId="62" applyNumberFormat="1" applyFont="1" applyFill="1" applyBorder="1" applyAlignment="1" applyProtection="1">
      <alignment horizontal="right"/>
      <protection/>
    </xf>
    <xf numFmtId="179" fontId="4" fillId="0" borderId="16" xfId="62" applyNumberFormat="1" applyFont="1" applyBorder="1" applyProtection="1">
      <alignment/>
      <protection/>
    </xf>
    <xf numFmtId="0" fontId="4" fillId="0" borderId="16" xfId="62" applyFont="1" applyBorder="1">
      <alignment/>
      <protection/>
    </xf>
    <xf numFmtId="0" fontId="4" fillId="0" borderId="16" xfId="62" applyBorder="1" applyAlignment="1">
      <alignment horizontal="left"/>
      <protection/>
    </xf>
    <xf numFmtId="0" fontId="4" fillId="0" borderId="16" xfId="62" applyBorder="1" applyAlignment="1">
      <alignment horizontal="right"/>
      <protection/>
    </xf>
    <xf numFmtId="0" fontId="4" fillId="0" borderId="16" xfId="62" applyBorder="1" applyAlignment="1">
      <alignment horizontal="center"/>
      <protection/>
    </xf>
    <xf numFmtId="179" fontId="4" fillId="33" borderId="28" xfId="42" applyNumberFormat="1" applyFont="1" applyFill="1" applyBorder="1" applyAlignment="1" applyProtection="1">
      <alignment/>
      <protection/>
    </xf>
    <xf numFmtId="203" fontId="4" fillId="0" borderId="0" xfId="62" applyNumberFormat="1" applyFont="1">
      <alignment/>
      <protection/>
    </xf>
    <xf numFmtId="179" fontId="52" fillId="0" borderId="0" xfId="42" applyNumberFormat="1" applyFont="1" applyAlignment="1">
      <alignment/>
    </xf>
    <xf numFmtId="37" fontId="53" fillId="35" borderId="19" xfId="61" applyFont="1" applyFill="1" applyBorder="1" applyAlignment="1">
      <alignment horizontal="center"/>
      <protection/>
    </xf>
    <xf numFmtId="179" fontId="53" fillId="35" borderId="36" xfId="42" applyNumberFormat="1" applyFont="1" applyFill="1" applyBorder="1" applyAlignment="1" applyProtection="1">
      <alignment/>
      <protection/>
    </xf>
    <xf numFmtId="193" fontId="53" fillId="35" borderId="38" xfId="61" applyNumberFormat="1" applyFont="1" applyFill="1" applyBorder="1" applyProtection="1">
      <alignment/>
      <protection/>
    </xf>
    <xf numFmtId="179" fontId="53" fillId="35" borderId="34" xfId="42" applyNumberFormat="1" applyFont="1" applyFill="1" applyBorder="1" applyAlignment="1" applyProtection="1">
      <alignment/>
      <protection/>
    </xf>
    <xf numFmtId="193" fontId="53" fillId="35" borderId="36" xfId="61" applyNumberFormat="1" applyFont="1" applyFill="1" applyBorder="1" applyProtection="1">
      <alignment/>
      <protection/>
    </xf>
    <xf numFmtId="179" fontId="53" fillId="35" borderId="35" xfId="42" applyNumberFormat="1" applyFont="1" applyFill="1" applyBorder="1" applyAlignment="1" applyProtection="1">
      <alignment/>
      <protection/>
    </xf>
    <xf numFmtId="189" fontId="53" fillId="35" borderId="11" xfId="62" applyNumberFormat="1" applyFont="1" applyFill="1" applyBorder="1">
      <alignment/>
      <protection/>
    </xf>
    <xf numFmtId="179" fontId="53" fillId="35" borderId="19" xfId="42" applyNumberFormat="1" applyFont="1" applyFill="1" applyBorder="1" applyAlignment="1" applyProtection="1">
      <alignment/>
      <protection/>
    </xf>
    <xf numFmtId="186" fontId="53" fillId="35" borderId="11" xfId="62" applyNumberFormat="1" applyFont="1" applyFill="1" applyBorder="1">
      <alignment/>
      <protection/>
    </xf>
    <xf numFmtId="189" fontId="54" fillId="0" borderId="0" xfId="62" applyNumberFormat="1" applyFont="1" applyFill="1" applyBorder="1" applyProtection="1">
      <alignment/>
      <protection/>
    </xf>
    <xf numFmtId="37" fontId="4" fillId="0" borderId="28" xfId="61" applyFont="1" applyBorder="1" applyAlignment="1">
      <alignment horizontal="center"/>
      <protection/>
    </xf>
    <xf numFmtId="37" fontId="53" fillId="35" borderId="28" xfId="61" applyFont="1" applyFill="1" applyBorder="1" applyAlignment="1">
      <alignment horizontal="center"/>
      <protection/>
    </xf>
    <xf numFmtId="179" fontId="4" fillId="0" borderId="39" xfId="62" applyNumberFormat="1" applyFont="1" applyBorder="1" applyProtection="1">
      <alignment/>
      <protection/>
    </xf>
    <xf numFmtId="205" fontId="4" fillId="0" borderId="30" xfId="61" applyNumberFormat="1" applyFont="1" applyFill="1" applyBorder="1" applyAlignment="1" applyProtection="1">
      <alignment horizontal="center"/>
      <protection/>
    </xf>
    <xf numFmtId="205" fontId="4" fillId="0" borderId="37" xfId="61" applyNumberFormat="1" applyFont="1" applyFill="1" applyBorder="1" applyAlignment="1" applyProtection="1">
      <alignment horizontal="center"/>
      <protection/>
    </xf>
    <xf numFmtId="205" fontId="4" fillId="0" borderId="24" xfId="61" applyNumberFormat="1" applyFont="1" applyFill="1" applyBorder="1" applyAlignment="1" applyProtection="1">
      <alignment horizontal="center"/>
      <protection/>
    </xf>
    <xf numFmtId="205" fontId="4" fillId="0" borderId="24" xfId="62" applyNumberFormat="1" applyFont="1" applyFill="1" applyBorder="1" applyAlignment="1" applyProtection="1">
      <alignment horizontal="center"/>
      <protection/>
    </xf>
    <xf numFmtId="205" fontId="4" fillId="0" borderId="40" xfId="61" applyNumberFormat="1" applyFont="1" applyFill="1" applyBorder="1" applyAlignment="1" applyProtection="1">
      <alignment horizontal="center"/>
      <protection/>
    </xf>
    <xf numFmtId="205" fontId="4" fillId="0" borderId="41" xfId="61" applyNumberFormat="1" applyFont="1" applyFill="1" applyBorder="1" applyAlignment="1" applyProtection="1">
      <alignment horizontal="center"/>
      <protection/>
    </xf>
    <xf numFmtId="188" fontId="4" fillId="36" borderId="27" xfId="61" applyNumberFormat="1" applyFont="1" applyFill="1" applyBorder="1" applyProtection="1">
      <alignment/>
      <protection/>
    </xf>
    <xf numFmtId="182" fontId="4" fillId="36" borderId="27" xfId="61" applyNumberFormat="1" applyFont="1" applyFill="1" applyBorder="1" applyProtection="1">
      <alignment/>
      <protection/>
    </xf>
    <xf numFmtId="37" fontId="4" fillId="0" borderId="24" xfId="61" applyFont="1" applyFill="1" applyBorder="1" applyAlignment="1">
      <alignment horizontal="right"/>
      <protection/>
    </xf>
    <xf numFmtId="178" fontId="4" fillId="0" borderId="37" xfId="61" applyNumberFormat="1" applyFont="1" applyFill="1" applyBorder="1" applyAlignment="1" applyProtection="1">
      <alignment horizontal="center"/>
      <protection/>
    </xf>
    <xf numFmtId="9" fontId="4" fillId="0" borderId="30" xfId="61" applyNumberFormat="1" applyFont="1" applyFill="1" applyBorder="1" applyAlignment="1" applyProtection="1">
      <alignment horizontal="right"/>
      <protection/>
    </xf>
    <xf numFmtId="9" fontId="4" fillId="0" borderId="24" xfId="61" applyNumberFormat="1" applyFont="1" applyFill="1" applyBorder="1" applyAlignment="1" applyProtection="1">
      <alignment horizontal="right"/>
      <protection/>
    </xf>
    <xf numFmtId="178" fontId="4" fillId="0" borderId="40" xfId="61" applyNumberFormat="1" applyFont="1" applyFill="1" applyBorder="1" applyAlignment="1" applyProtection="1">
      <alignment horizontal="center"/>
      <protection/>
    </xf>
    <xf numFmtId="37" fontId="4" fillId="0" borderId="19" xfId="61" applyFont="1" applyBorder="1" applyAlignment="1">
      <alignment horizontal="center" vertical="top"/>
      <protection/>
    </xf>
    <xf numFmtId="37" fontId="53" fillId="35" borderId="19" xfId="61" applyFont="1" applyFill="1" applyBorder="1" applyAlignment="1">
      <alignment horizontal="center" vertical="top"/>
      <protection/>
    </xf>
    <xf numFmtId="37" fontId="4" fillId="0" borderId="25" xfId="61" applyFont="1" applyBorder="1" applyAlignment="1" quotePrefix="1">
      <alignment horizontal="center" vertical="top"/>
      <protection/>
    </xf>
    <xf numFmtId="37" fontId="4" fillId="34" borderId="19" xfId="61" applyFont="1" applyFill="1" applyBorder="1" applyAlignment="1">
      <alignment horizontal="center" vertical="top"/>
      <protection/>
    </xf>
    <xf numFmtId="37" fontId="4" fillId="0" borderId="0" xfId="61" applyFont="1" applyAlignment="1">
      <alignment/>
      <protection/>
    </xf>
    <xf numFmtId="37" fontId="4" fillId="0" borderId="0" xfId="61" applyAlignment="1">
      <alignment/>
      <protection/>
    </xf>
    <xf numFmtId="208" fontId="4" fillId="0" borderId="36" xfId="49" applyNumberFormat="1" applyFont="1" applyFill="1" applyBorder="1" applyAlignment="1" applyProtection="1">
      <alignment horizontal="right"/>
      <protection/>
    </xf>
    <xf numFmtId="208" fontId="53" fillId="35" borderId="36" xfId="49" applyNumberFormat="1" applyFont="1" applyFill="1" applyBorder="1" applyAlignment="1" applyProtection="1">
      <alignment horizontal="right"/>
      <protection/>
    </xf>
    <xf numFmtId="208" fontId="4" fillId="0" borderId="11" xfId="49" applyNumberFormat="1" applyFont="1" applyFill="1" applyBorder="1" applyAlignment="1" applyProtection="1">
      <alignment horizontal="right"/>
      <protection/>
    </xf>
    <xf numFmtId="208" fontId="53" fillId="35" borderId="11" xfId="49" applyNumberFormat="1" applyFont="1" applyFill="1" applyBorder="1" applyAlignment="1" applyProtection="1">
      <alignment horizontal="right"/>
      <protection/>
    </xf>
    <xf numFmtId="193" fontId="4" fillId="34" borderId="11" xfId="49" applyNumberFormat="1" applyFont="1" applyFill="1" applyBorder="1" applyAlignment="1" applyProtection="1">
      <alignment horizontal="right"/>
      <protection/>
    </xf>
    <xf numFmtId="193" fontId="4" fillId="34" borderId="11" xfId="49" applyNumberFormat="1" applyFont="1" applyFill="1" applyBorder="1" applyAlignment="1" applyProtection="1">
      <alignment/>
      <protection/>
    </xf>
    <xf numFmtId="4" fontId="4" fillId="34" borderId="11" xfId="49" applyNumberFormat="1" applyFont="1" applyFill="1" applyBorder="1" applyAlignment="1" applyProtection="1">
      <alignment horizontal="right"/>
      <protection/>
    </xf>
    <xf numFmtId="193" fontId="4" fillId="34" borderId="42" xfId="49" applyNumberFormat="1" applyFont="1" applyFill="1" applyBorder="1" applyAlignment="1" applyProtection="1">
      <alignment/>
      <protection/>
    </xf>
    <xf numFmtId="193" fontId="4" fillId="34" borderId="36" xfId="49" applyNumberFormat="1" applyFont="1" applyFill="1" applyBorder="1" applyAlignment="1" applyProtection="1">
      <alignment/>
      <protection/>
    </xf>
    <xf numFmtId="208" fontId="4" fillId="0" borderId="11" xfId="62" applyNumberFormat="1" applyFont="1" applyFill="1" applyBorder="1" applyProtection="1">
      <alignment/>
      <protection/>
    </xf>
    <xf numFmtId="208" fontId="4" fillId="33" borderId="11" xfId="62" applyNumberFormat="1" applyFont="1" applyFill="1" applyBorder="1" applyProtection="1">
      <alignment/>
      <protection/>
    </xf>
    <xf numFmtId="208" fontId="53" fillId="35" borderId="36" xfId="62" applyNumberFormat="1" applyFont="1" applyFill="1" applyBorder="1" applyProtection="1">
      <alignment/>
      <protection/>
    </xf>
    <xf numFmtId="186" fontId="4" fillId="0" borderId="11" xfId="62" applyNumberFormat="1" applyFont="1" applyFill="1" applyBorder="1" applyProtection="1">
      <alignment/>
      <protection/>
    </xf>
    <xf numFmtId="186" fontId="4" fillId="33" borderId="11" xfId="62" applyNumberFormat="1" applyFont="1" applyFill="1" applyBorder="1" applyProtection="1">
      <alignment/>
      <protection/>
    </xf>
    <xf numFmtId="186" fontId="53" fillId="35" borderId="11" xfId="62" applyNumberFormat="1" applyFont="1" applyFill="1" applyBorder="1" applyProtection="1">
      <alignment/>
      <protection/>
    </xf>
    <xf numFmtId="208" fontId="4" fillId="0" borderId="18" xfId="62" applyNumberFormat="1" applyFont="1" applyBorder="1" applyAlignment="1" applyProtection="1">
      <alignment horizontal="right"/>
      <protection/>
    </xf>
    <xf numFmtId="208" fontId="53" fillId="35" borderId="18" xfId="62" applyNumberFormat="1" applyFont="1" applyFill="1" applyBorder="1" applyProtection="1">
      <alignment/>
      <protection/>
    </xf>
    <xf numFmtId="208" fontId="4" fillId="0" borderId="11" xfId="62" applyNumberFormat="1" applyFont="1" applyBorder="1" applyAlignment="1" applyProtection="1">
      <alignment horizontal="right"/>
      <protection/>
    </xf>
    <xf numFmtId="186" fontId="4" fillId="34" borderId="11" xfId="62" applyNumberFormat="1" applyFont="1" applyFill="1" applyBorder="1" applyProtection="1">
      <alignment/>
      <protection/>
    </xf>
    <xf numFmtId="186" fontId="4" fillId="34" borderId="18" xfId="62" applyNumberFormat="1" applyFont="1" applyFill="1" applyBorder="1" applyProtection="1">
      <alignment/>
      <protection/>
    </xf>
    <xf numFmtId="37" fontId="52" fillId="0" borderId="0" xfId="61" applyFont="1" applyAlignment="1">
      <alignment horizontal="center"/>
      <protection/>
    </xf>
    <xf numFmtId="37" fontId="4" fillId="0" borderId="0" xfId="61" applyFont="1" applyAlignment="1">
      <alignment vertical="center"/>
      <protection/>
    </xf>
    <xf numFmtId="37" fontId="4" fillId="0" borderId="0" xfId="61" applyAlignment="1">
      <alignment vertical="center"/>
      <protection/>
    </xf>
    <xf numFmtId="4" fontId="4" fillId="0" borderId="11" xfId="49" applyNumberFormat="1" applyFont="1" applyFill="1" applyBorder="1" applyAlignment="1" applyProtection="1">
      <alignment horizontal="right"/>
      <protection/>
    </xf>
    <xf numFmtId="189" fontId="53" fillId="35" borderId="38" xfId="61" applyNumberFormat="1" applyFont="1" applyFill="1" applyBorder="1">
      <alignment/>
      <protection/>
    </xf>
    <xf numFmtId="0" fontId="52" fillId="0" borderId="0" xfId="62" applyFont="1" applyBorder="1" applyAlignment="1">
      <alignment horizontal="center"/>
      <protection/>
    </xf>
    <xf numFmtId="37" fontId="4" fillId="0" borderId="0" xfId="61" applyFont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37" fontId="4" fillId="0" borderId="0" xfId="61" applyFont="1" applyAlignment="1">
      <alignment horizontal="left" wrapText="1"/>
      <protection/>
    </xf>
    <xf numFmtId="37" fontId="55" fillId="35" borderId="11" xfId="61" applyFont="1" applyFill="1" applyBorder="1" applyAlignment="1" quotePrefix="1">
      <alignment horizontal="center"/>
      <protection/>
    </xf>
    <xf numFmtId="37" fontId="55" fillId="35" borderId="0" xfId="61" applyFont="1" applyFill="1" applyBorder="1" applyAlignment="1" quotePrefix="1">
      <alignment horizontal="center"/>
      <protection/>
    </xf>
    <xf numFmtId="37" fontId="4" fillId="0" borderId="21" xfId="61" applyBorder="1" applyAlignment="1">
      <alignment horizontal="center" vertical="top" wrapText="1"/>
      <protection/>
    </xf>
    <xf numFmtId="37" fontId="4" fillId="0" borderId="20" xfId="61" applyBorder="1" applyAlignment="1">
      <alignment horizontal="center" vertical="top" wrapText="1"/>
      <protection/>
    </xf>
    <xf numFmtId="37" fontId="4" fillId="0" borderId="43" xfId="61" applyBorder="1" applyAlignment="1">
      <alignment horizontal="center" vertical="top" wrapText="1"/>
      <protection/>
    </xf>
    <xf numFmtId="37" fontId="4" fillId="33" borderId="21" xfId="61" applyFill="1" applyBorder="1" applyAlignment="1">
      <alignment horizontal="center" vertical="top"/>
      <protection/>
    </xf>
    <xf numFmtId="37" fontId="4" fillId="33" borderId="20" xfId="61" applyFill="1" applyBorder="1" applyAlignment="1">
      <alignment horizontal="center" vertical="top"/>
      <protection/>
    </xf>
    <xf numFmtId="37" fontId="4" fillId="33" borderId="44" xfId="61" applyFill="1" applyBorder="1" applyAlignment="1">
      <alignment horizontal="center" vertical="top"/>
      <protection/>
    </xf>
    <xf numFmtId="37" fontId="4" fillId="33" borderId="45" xfId="61" applyFont="1" applyFill="1" applyBorder="1" applyAlignment="1">
      <alignment horizontal="center"/>
      <protection/>
    </xf>
    <xf numFmtId="37" fontId="4" fillId="33" borderId="46" xfId="61" applyFont="1" applyFill="1" applyBorder="1" applyAlignment="1">
      <alignment horizontal="center"/>
      <protection/>
    </xf>
    <xf numFmtId="37" fontId="4" fillId="33" borderId="47" xfId="61" applyFont="1" applyFill="1" applyBorder="1" applyAlignment="1">
      <alignment horizontal="center"/>
      <protection/>
    </xf>
    <xf numFmtId="0" fontId="4" fillId="33" borderId="45" xfId="62" applyFill="1" applyBorder="1" applyAlignment="1">
      <alignment horizontal="center"/>
      <protection/>
    </xf>
    <xf numFmtId="0" fontId="4" fillId="33" borderId="46" xfId="62" applyFill="1" applyBorder="1" applyAlignment="1">
      <alignment horizontal="center"/>
      <protection/>
    </xf>
    <xf numFmtId="0" fontId="4" fillId="33" borderId="47" xfId="62" applyFill="1" applyBorder="1" applyAlignment="1">
      <alignment horizontal="center"/>
      <protection/>
    </xf>
    <xf numFmtId="37" fontId="4" fillId="0" borderId="0" xfId="61" applyFont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4" fillId="33" borderId="21" xfId="62" applyFill="1" applyBorder="1" applyAlignment="1">
      <alignment horizontal="center" vertical="top"/>
      <protection/>
    </xf>
    <xf numFmtId="0" fontId="4" fillId="33" borderId="20" xfId="62" applyFill="1" applyBorder="1" applyAlignment="1">
      <alignment horizontal="center" vertical="top"/>
      <protection/>
    </xf>
    <xf numFmtId="0" fontId="4" fillId="33" borderId="44" xfId="62" applyFill="1" applyBorder="1" applyAlignment="1">
      <alignment horizontal="center" vertical="top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" xfId="61"/>
    <cellStyle name="標準_A (2)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28575</xdr:rowOff>
    </xdr:from>
    <xdr:to>
      <xdr:col>2</xdr:col>
      <xdr:colOff>1543050</xdr:colOff>
      <xdr:row>34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200025" y="8210550"/>
          <a:ext cx="1847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3</xdr:col>
      <xdr:colOff>0</xdr:colOff>
      <xdr:row>5</xdr:row>
      <xdr:rowOff>504825</xdr:rowOff>
    </xdr:to>
    <xdr:sp>
      <xdr:nvSpPr>
        <xdr:cNvPr id="2" name="直線コネクタ 4"/>
        <xdr:cNvSpPr>
          <a:spLocks/>
        </xdr:cNvSpPr>
      </xdr:nvSpPr>
      <xdr:spPr>
        <a:xfrm>
          <a:off x="219075" y="866775"/>
          <a:ext cx="18573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219075</xdr:rowOff>
    </xdr:from>
    <xdr:to>
      <xdr:col>3</xdr:col>
      <xdr:colOff>9525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19075" y="904875"/>
          <a:ext cx="18669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38100</xdr:rowOff>
    </xdr:from>
    <xdr:to>
      <xdr:col>3</xdr:col>
      <xdr:colOff>9525</xdr:colOff>
      <xdr:row>39</xdr:row>
      <xdr:rowOff>190500</xdr:rowOff>
    </xdr:to>
    <xdr:sp>
      <xdr:nvSpPr>
        <xdr:cNvPr id="2" name="直線コネクタ 3"/>
        <xdr:cNvSpPr>
          <a:spLocks/>
        </xdr:cNvSpPr>
      </xdr:nvSpPr>
      <xdr:spPr>
        <a:xfrm>
          <a:off x="219075" y="8905875"/>
          <a:ext cx="18669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40\kz_common\&#22269;&#38555;&#20225;&#30011;&#35506;\A&#28023;&#22806;&#24773;&#22577;&#23460;\&#35535;&#35370;20000403\&#31296;&#29289;\&#21407;&#31295;\jetro\2000.7.31&#21407;&#31295;Jetro&#31296;&#31958;&#32905;&#20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世動 (2)"/>
      <sheetName val="世動"/>
      <sheetName val="糖肉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8" tint="0.39998000860214233"/>
  </sheetPr>
  <dimension ref="B1:R56"/>
  <sheetViews>
    <sheetView tabSelected="1" defaultGridColor="0" zoomScale="95" zoomScaleNormal="95" zoomScalePageLayoutView="0" colorId="22" workbookViewId="0" topLeftCell="A1">
      <selection activeCell="A1" sqref="A1"/>
    </sheetView>
  </sheetViews>
  <sheetFormatPr defaultColWidth="15.25390625" defaultRowHeight="12.75"/>
  <cols>
    <col min="1" max="1" width="2.75390625" style="1" customWidth="1"/>
    <col min="2" max="2" width="3.875" style="1" customWidth="1"/>
    <col min="3" max="3" width="20.625" style="1" customWidth="1"/>
    <col min="4" max="4" width="16.875" style="1" customWidth="1"/>
    <col min="5" max="5" width="16.75390625" style="1" customWidth="1"/>
    <col min="6" max="6" width="16.75390625" style="9" customWidth="1"/>
    <col min="7" max="7" width="1.75390625" style="1" customWidth="1"/>
    <col min="8" max="8" width="3.875" style="2" customWidth="1"/>
    <col min="9" max="9" width="9.375" style="144" customWidth="1"/>
    <col min="10" max="10" width="1.75390625" style="1" customWidth="1"/>
    <col min="11" max="11" width="3.875" style="2" customWidth="1"/>
    <col min="12" max="12" width="9.875" style="17" customWidth="1"/>
    <col min="13" max="13" width="16.875" style="17" customWidth="1"/>
    <col min="14" max="14" width="13.375" style="9" hidden="1" customWidth="1"/>
    <col min="15" max="15" width="20.00390625" style="1" customWidth="1"/>
    <col min="16" max="17" width="15.25390625" style="1" customWidth="1"/>
    <col min="18" max="16384" width="15.25390625" style="1" customWidth="1"/>
  </cols>
  <sheetData>
    <row r="1" spans="5:13" ht="19.5" customHeight="1">
      <c r="E1" s="11" t="s">
        <v>0</v>
      </c>
      <c r="I1" s="143"/>
      <c r="L1" s="16"/>
      <c r="M1" s="121" t="s">
        <v>45</v>
      </c>
    </row>
    <row r="2" ht="19.5" customHeight="1">
      <c r="E2" s="7" t="s">
        <v>47</v>
      </c>
    </row>
    <row r="3" ht="9.75" customHeight="1"/>
    <row r="4" spans="2:14" ht="19.5" customHeight="1" thickBot="1">
      <c r="B4" s="12" t="s">
        <v>1</v>
      </c>
      <c r="E4" s="33"/>
      <c r="F4" s="206"/>
      <c r="G4" s="33"/>
      <c r="H4" s="207"/>
      <c r="I4" s="208"/>
      <c r="J4" s="33"/>
      <c r="K4" s="209"/>
      <c r="L4" s="207" t="s">
        <v>23</v>
      </c>
      <c r="M4" s="210"/>
      <c r="N4" s="278" t="s">
        <v>46</v>
      </c>
    </row>
    <row r="5" spans="2:15" ht="19.5" customHeight="1" thickBot="1">
      <c r="B5" s="28"/>
      <c r="C5" s="29" t="s">
        <v>2</v>
      </c>
      <c r="D5" s="35" t="s">
        <v>39</v>
      </c>
      <c r="E5" s="35" t="s">
        <v>40</v>
      </c>
      <c r="F5" s="287" t="s">
        <v>41</v>
      </c>
      <c r="G5" s="288"/>
      <c r="H5" s="288"/>
      <c r="I5" s="288"/>
      <c r="J5" s="288"/>
      <c r="K5" s="288"/>
      <c r="L5" s="288"/>
      <c r="M5" s="205" t="s">
        <v>22</v>
      </c>
      <c r="N5" s="192" t="s">
        <v>43</v>
      </c>
      <c r="O5" s="113"/>
    </row>
    <row r="6" spans="2:15" ht="40.5" customHeight="1">
      <c r="B6" s="34" t="s">
        <v>3</v>
      </c>
      <c r="C6" s="24"/>
      <c r="D6" s="36"/>
      <c r="E6" s="252" t="s">
        <v>4</v>
      </c>
      <c r="F6" s="253" t="s">
        <v>5</v>
      </c>
      <c r="G6" s="289" t="s">
        <v>25</v>
      </c>
      <c r="H6" s="290"/>
      <c r="I6" s="291"/>
      <c r="J6" s="292" t="s">
        <v>31</v>
      </c>
      <c r="K6" s="293"/>
      <c r="L6" s="294"/>
      <c r="M6" s="254" t="s">
        <v>24</v>
      </c>
      <c r="N6" s="255" t="s">
        <v>5</v>
      </c>
      <c r="O6" s="9"/>
    </row>
    <row r="7" spans="2:14" ht="19.5" customHeight="1">
      <c r="B7" s="30" t="s">
        <v>7</v>
      </c>
      <c r="C7" s="23"/>
      <c r="D7" s="138"/>
      <c r="E7" s="138"/>
      <c r="F7" s="282"/>
      <c r="G7" s="25"/>
      <c r="H7" s="126"/>
      <c r="I7" s="145"/>
      <c r="J7" s="128"/>
      <c r="K7" s="129">
        <f>IF(F7="NA","",IF(N7=0,"",IF((F7-N7)&lt;0,"▲","")))</f>
      </c>
      <c r="L7" s="247"/>
      <c r="M7" s="130"/>
      <c r="N7" s="194"/>
    </row>
    <row r="8" spans="2:16" ht="19.5" customHeight="1">
      <c r="B8" s="31"/>
      <c r="C8" s="127" t="s">
        <v>8</v>
      </c>
      <c r="D8" s="281">
        <v>2474.72</v>
      </c>
      <c r="E8" s="281">
        <v>2500.5</v>
      </c>
      <c r="F8" s="230">
        <v>2472.82</v>
      </c>
      <c r="G8" s="62"/>
      <c r="H8" s="63" t="str">
        <f>IF((F8/E8)-1&lt;0,"▲","")</f>
        <v>▲</v>
      </c>
      <c r="I8" s="142">
        <f>ABS((+F8/E8)-1)</f>
        <v>0.011069786042791407</v>
      </c>
      <c r="J8" s="65"/>
      <c r="K8" s="66" t="str">
        <f>IF(F8="NA","",IF(N8=0,"",IF((F8-N8)&lt;0,"▲","")))</f>
        <v>▲</v>
      </c>
      <c r="L8" s="239">
        <f>ROUND((IF(F8="NA","-",IF(N8=0,"-",ABS(F8-N8)))),4)</f>
        <v>3.22</v>
      </c>
      <c r="M8" s="158">
        <f>M13+M18+M28</f>
        <v>2004.9</v>
      </c>
      <c r="N8" s="262">
        <v>2476.04</v>
      </c>
      <c r="O8" s="162"/>
      <c r="P8" s="164"/>
    </row>
    <row r="9" spans="2:17" ht="19.5" customHeight="1">
      <c r="B9" s="31"/>
      <c r="C9" s="127" t="s">
        <v>9</v>
      </c>
      <c r="D9" s="281">
        <v>2414.03</v>
      </c>
      <c r="E9" s="281">
        <v>2453.59</v>
      </c>
      <c r="F9" s="230">
        <v>2466.67</v>
      </c>
      <c r="G9" s="62"/>
      <c r="H9" s="63">
        <f>IF((F9/E9)-1&lt;0,"▲","")</f>
      </c>
      <c r="I9" s="142">
        <f>ABS((+F9/E9)-1)</f>
        <v>0.005330964015992867</v>
      </c>
      <c r="J9" s="65"/>
      <c r="K9" s="66" t="str">
        <f>IF(F9="NA","",IF(N9=0,"",IF((F9-N9)&lt;0,"▲","")))</f>
        <v>▲</v>
      </c>
      <c r="L9" s="239">
        <f>ROUND((IF(F9="NA","-",IF(N9=0,"-",ABS(F9-N9)))),4)</f>
        <v>2.45</v>
      </c>
      <c r="M9" s="158">
        <f>M14+M19+M29</f>
        <v>2051.4</v>
      </c>
      <c r="N9" s="262">
        <v>2469.12</v>
      </c>
      <c r="O9" s="162"/>
      <c r="P9" s="164"/>
      <c r="Q9" s="14"/>
    </row>
    <row r="10" spans="2:16" ht="19.5" customHeight="1">
      <c r="B10" s="31"/>
      <c r="C10" s="127" t="s">
        <v>10</v>
      </c>
      <c r="D10" s="281">
        <v>512.17</v>
      </c>
      <c r="E10" s="281">
        <v>559.08</v>
      </c>
      <c r="F10" s="230">
        <v>565.22</v>
      </c>
      <c r="G10" s="62"/>
      <c r="H10" s="63">
        <f>IF((F10/E10)-1&lt;0,"▲","")</f>
      </c>
      <c r="I10" s="142">
        <f>ABS((+F10/E10)-1)</f>
        <v>0.010982328110467066</v>
      </c>
      <c r="J10" s="65"/>
      <c r="K10" s="66" t="str">
        <f>IF(F10="NA","",IF(N10=0,"",IF((F10-N10)&lt;0,"▲","")))</f>
        <v>▲</v>
      </c>
      <c r="L10" s="239">
        <f>ROUND((IF(F10="NA","-",IF(N10=0,"-",ABS(F10-N10)))),4)</f>
        <v>0.26</v>
      </c>
      <c r="M10" s="158">
        <f>M15+M20+M30</f>
        <v>348.29999999999995</v>
      </c>
      <c r="N10" s="262">
        <v>565.48</v>
      </c>
      <c r="O10" s="162"/>
      <c r="P10" s="164"/>
    </row>
    <row r="11" spans="2:16" ht="19.5" customHeight="1">
      <c r="B11" s="34"/>
      <c r="C11" s="132" t="s">
        <v>11</v>
      </c>
      <c r="D11" s="180">
        <f>D10/D9</f>
        <v>0.21216389191517915</v>
      </c>
      <c r="E11" s="201">
        <f>E10/E9</f>
        <v>0.22786203073863195</v>
      </c>
      <c r="F11" s="227">
        <f>F10/F9</f>
        <v>0.2291429335906303</v>
      </c>
      <c r="G11" s="67"/>
      <c r="H11" s="68">
        <f>IF(F11-E11&lt;0,"▲","")</f>
      </c>
      <c r="I11" s="146">
        <f>ABS(+F11-E11)*100</f>
        <v>0.12809028519983334</v>
      </c>
      <c r="J11" s="69"/>
      <c r="K11" s="70">
        <f>IF(F11="NA","",IF(N11=0,"",IF((F11-N11)&lt;0,"▲","")))</f>
      </c>
      <c r="L11" s="248">
        <f>IF(F11="NA","-",IF(N11=0,"-",ABS(F11-N11)*100))</f>
        <v>0.012206785708956946</v>
      </c>
      <c r="M11" s="57">
        <f>M10/M9</f>
        <v>0.16978648727698153</v>
      </c>
      <c r="N11" s="195">
        <f>N10/N9</f>
        <v>0.22902086573354072</v>
      </c>
      <c r="O11" s="162"/>
      <c r="P11" s="164"/>
    </row>
    <row r="12" spans="2:15" ht="19.5" customHeight="1">
      <c r="B12" s="30" t="s">
        <v>12</v>
      </c>
      <c r="C12" s="127"/>
      <c r="D12" s="173"/>
      <c r="E12" s="202"/>
      <c r="F12" s="228"/>
      <c r="G12" s="62"/>
      <c r="H12" s="63"/>
      <c r="I12" s="147"/>
      <c r="J12" s="65"/>
      <c r="K12" s="71"/>
      <c r="L12" s="249"/>
      <c r="M12" s="112"/>
      <c r="N12" s="196"/>
      <c r="O12" s="162"/>
    </row>
    <row r="13" spans="2:15" ht="19.5" customHeight="1">
      <c r="B13" s="31"/>
      <c r="C13" s="127" t="s">
        <v>8</v>
      </c>
      <c r="D13" s="260">
        <v>715.26</v>
      </c>
      <c r="E13" s="260">
        <v>725.34</v>
      </c>
      <c r="F13" s="259">
        <v>734.93</v>
      </c>
      <c r="G13" s="62"/>
      <c r="H13" s="63">
        <f>IF((F13/E13)-1&lt;0,"▲","")</f>
      </c>
      <c r="I13" s="142">
        <f>ABS((+F13/E13)-1)</f>
        <v>0.013221385832850707</v>
      </c>
      <c r="J13" s="65"/>
      <c r="K13" s="66">
        <f>IF(F13="NA","",IF(N13=0,"",IF((F13-N13)&lt;0,"▲","")))</f>
      </c>
      <c r="L13" s="239">
        <f>ROUND((IF(F13="NA","-",IF(N13=0,"-",ABS(F13-N13)))),4)</f>
        <v>1.95</v>
      </c>
      <c r="M13" s="156">
        <v>596.7</v>
      </c>
      <c r="N13" s="263">
        <v>732.98</v>
      </c>
      <c r="O13" s="162"/>
    </row>
    <row r="14" spans="2:17" ht="19.5" customHeight="1">
      <c r="B14" s="31"/>
      <c r="C14" s="127" t="s">
        <v>9</v>
      </c>
      <c r="D14" s="260">
        <v>698.56</v>
      </c>
      <c r="E14" s="260">
        <v>707.04</v>
      </c>
      <c r="F14" s="259">
        <v>717.14</v>
      </c>
      <c r="G14" s="62"/>
      <c r="H14" s="63">
        <f>IF((F14/E14)-1&lt;0,"▲","")</f>
      </c>
      <c r="I14" s="142">
        <f>ABS((+F14/E14)-1)</f>
        <v>0.014284906087350002</v>
      </c>
      <c r="J14" s="65"/>
      <c r="K14" s="66" t="str">
        <f>IF(F14="NA","",IF(N14=0,"",IF((F14-N14)&lt;0,"▲","")))</f>
        <v>▲</v>
      </c>
      <c r="L14" s="239">
        <f>ROUND((IF(F14="NA","-",IF(N14=0,"-",ABS(F14-N14)))),4)</f>
        <v>0.23</v>
      </c>
      <c r="M14" s="156">
        <v>616.5</v>
      </c>
      <c r="N14" s="263">
        <v>717.37</v>
      </c>
      <c r="O14" s="162"/>
      <c r="P14" s="167"/>
      <c r="Q14" s="14"/>
    </row>
    <row r="15" spans="2:15" ht="19.5" customHeight="1">
      <c r="B15" s="31"/>
      <c r="C15" s="127" t="s">
        <v>10</v>
      </c>
      <c r="D15" s="260">
        <v>193.77</v>
      </c>
      <c r="E15" s="260">
        <v>212.07</v>
      </c>
      <c r="F15" s="259">
        <v>229.86</v>
      </c>
      <c r="G15" s="62"/>
      <c r="H15" s="63">
        <f>IF((F15/E15)-1&lt;0,"▲","")</f>
      </c>
      <c r="I15" s="142">
        <f>ABS((+F15/E15)-1)</f>
        <v>0.0838873956712407</v>
      </c>
      <c r="J15" s="65"/>
      <c r="K15" s="66">
        <f>IF(F15="NA","",IF(N15=0,"",IF((F15-N15)&lt;0,"▲","")))</f>
      </c>
      <c r="L15" s="239">
        <f>ROUND((IF(F15="NA","-",IF(N15=0,"-",ABS(F15-N15)))),4)</f>
        <v>2.56</v>
      </c>
      <c r="M15" s="156">
        <v>133.4</v>
      </c>
      <c r="N15" s="263">
        <v>227.3</v>
      </c>
      <c r="O15" s="162"/>
    </row>
    <row r="16" spans="2:16" ht="19.5" customHeight="1">
      <c r="B16" s="34"/>
      <c r="C16" s="132" t="s">
        <v>11</v>
      </c>
      <c r="D16" s="180">
        <f>D15/D14</f>
        <v>0.27738490609253325</v>
      </c>
      <c r="E16" s="203">
        <f>E15/E14</f>
        <v>0.2999405974202308</v>
      </c>
      <c r="F16" s="229">
        <f>F15/F14</f>
        <v>0.3205231893354157</v>
      </c>
      <c r="G16" s="67"/>
      <c r="H16" s="68">
        <f>IF(F16-E16&lt;0,"▲","")</f>
      </c>
      <c r="I16" s="146">
        <f>ABS(+F16-E16)*100</f>
        <v>2.0582591915184856</v>
      </c>
      <c r="J16" s="65"/>
      <c r="K16" s="66">
        <f>IF(F16="NA","",IF(N16=0,"",IF((F16-N16)&lt;0,"▲","")))</f>
      </c>
      <c r="L16" s="248">
        <f>IF(F16="NA","-",IF(N16=0,"-",ABS(F16-N16)*100))</f>
        <v>0.3671355553685196</v>
      </c>
      <c r="M16" s="57">
        <f>M15/M14</f>
        <v>0.21638280616382807</v>
      </c>
      <c r="N16" s="195">
        <f>N15/N14</f>
        <v>0.3168518337817305</v>
      </c>
      <c r="O16" s="162"/>
      <c r="P16" s="21"/>
    </row>
    <row r="17" spans="2:15" ht="19.5" customHeight="1">
      <c r="B17" s="30" t="s">
        <v>16</v>
      </c>
      <c r="C17" s="127"/>
      <c r="D17" s="173"/>
      <c r="E17" s="204"/>
      <c r="F17" s="230"/>
      <c r="G17" s="62"/>
      <c r="H17" s="63"/>
      <c r="I17" s="147"/>
      <c r="J17" s="74"/>
      <c r="K17" s="75"/>
      <c r="L17" s="250"/>
      <c r="M17" s="73"/>
      <c r="N17" s="196"/>
      <c r="O17" s="162"/>
    </row>
    <row r="18" spans="2:16" ht="19.5" customHeight="1">
      <c r="B18" s="31"/>
      <c r="C18" s="127" t="s">
        <v>8</v>
      </c>
      <c r="D18" s="260">
        <v>1281.02</v>
      </c>
      <c r="E18" s="260">
        <v>1296.97</v>
      </c>
      <c r="F18" s="259">
        <v>1268.56</v>
      </c>
      <c r="G18" s="62"/>
      <c r="H18" s="63" t="str">
        <f>IF((F18/E18)-1&lt;0,"▲","")</f>
        <v>▲</v>
      </c>
      <c r="I18" s="142">
        <f>ABS((+F18/E18)-1)</f>
        <v>0.02190490142408852</v>
      </c>
      <c r="J18" s="65"/>
      <c r="K18" s="66" t="str">
        <f>IF(F18="NA","",IF(N18=0,"",IF((F18-N18)&lt;0,"▲","")))</f>
        <v>▲</v>
      </c>
      <c r="L18" s="239">
        <f>ROUND((IF(F18="NA","-",IF(N18=0,"-",ABS(F18-N18)))),4)</f>
        <v>1</v>
      </c>
      <c r="M18" s="156">
        <v>988.1</v>
      </c>
      <c r="N18" s="263">
        <v>1269.56</v>
      </c>
      <c r="O18" s="162"/>
      <c r="P18" s="3"/>
    </row>
    <row r="19" spans="2:17" ht="19.5" customHeight="1">
      <c r="B19" s="31"/>
      <c r="C19" s="127" t="s">
        <v>9</v>
      </c>
      <c r="D19" s="260">
        <v>1233.88</v>
      </c>
      <c r="E19" s="260">
        <v>1264.55</v>
      </c>
      <c r="F19" s="259">
        <v>1264.89</v>
      </c>
      <c r="G19" s="62"/>
      <c r="H19" s="63">
        <f>IF((F19/E19)-1&lt;0,"▲","")</f>
      </c>
      <c r="I19" s="142">
        <f>ABS((+F19/E19)-1)</f>
        <v>0.0002688703491362521</v>
      </c>
      <c r="J19" s="65"/>
      <c r="K19" s="66" t="str">
        <f>IF(F19="NA","",IF(N19=0,"",IF((F19-N19)&lt;0,"▲","")))</f>
        <v>▲</v>
      </c>
      <c r="L19" s="239">
        <f>ROUND((IF(F19="NA","-",IF(N19=0,"-",ABS(F19-N19)))),4)</f>
        <v>0.64</v>
      </c>
      <c r="M19" s="245">
        <v>1013.7</v>
      </c>
      <c r="N19" s="263">
        <v>1265.53</v>
      </c>
      <c r="O19" s="162"/>
      <c r="P19" s="164"/>
      <c r="Q19" s="14"/>
    </row>
    <row r="20" spans="2:16" ht="19.5" customHeight="1">
      <c r="B20" s="31"/>
      <c r="C20" s="127" t="s">
        <v>10</v>
      </c>
      <c r="D20" s="260">
        <v>210.84</v>
      </c>
      <c r="E20" s="260">
        <v>243.26</v>
      </c>
      <c r="F20" s="259">
        <v>246.94</v>
      </c>
      <c r="G20" s="62"/>
      <c r="H20" s="63">
        <f>IF((F20/E20)-1&lt;0,"▲","")</f>
      </c>
      <c r="I20" s="142">
        <f>ABS((+F20/E20)-1)</f>
        <v>0.015127846748335116</v>
      </c>
      <c r="J20" s="65"/>
      <c r="K20" s="66" t="str">
        <f>IF(F20="NA","",IF(N20=0,"",IF((F20-N20)&lt;0,"▲","")))</f>
        <v>▲</v>
      </c>
      <c r="L20" s="239">
        <f>ROUND((IF(F20="NA","-",IF(N20=0,"-",ABS(F20-N20)))),4)</f>
        <v>0.23</v>
      </c>
      <c r="M20" s="156">
        <v>139.5</v>
      </c>
      <c r="N20" s="263">
        <v>247.17</v>
      </c>
      <c r="O20" s="162"/>
      <c r="P20" s="3"/>
    </row>
    <row r="21" spans="2:16" ht="19.5" customHeight="1">
      <c r="B21" s="31"/>
      <c r="C21" s="132" t="s">
        <v>11</v>
      </c>
      <c r="D21" s="180">
        <f>D20/D19</f>
        <v>0.17087561189094563</v>
      </c>
      <c r="E21" s="201">
        <f>E20/E19</f>
        <v>0.1923688268554031</v>
      </c>
      <c r="F21" s="227">
        <f>F20/F19</f>
        <v>0.1952264623801279</v>
      </c>
      <c r="G21" s="67"/>
      <c r="H21" s="68">
        <f>IF(F21-E21&lt;0,"▲","")</f>
      </c>
      <c r="I21" s="146">
        <f>ABS(+F21-E21)*100</f>
        <v>0.28576355247247887</v>
      </c>
      <c r="J21" s="69"/>
      <c r="K21" s="70" t="str">
        <f>IF(F21="NA","",IF(N21=0,"",IF((F21-N21)&lt;0,"▲","")))</f>
        <v>▲</v>
      </c>
      <c r="L21" s="248">
        <f>IF(F21="NA","-",IF(N21=0,"-",ABS(F21-N21)*100))</f>
        <v>0.008301270145846806</v>
      </c>
      <c r="M21" s="57">
        <f>M20/M19</f>
        <v>0.13761467889908258</v>
      </c>
      <c r="N21" s="195">
        <f>N20/N19</f>
        <v>0.19530947508158636</v>
      </c>
      <c r="O21" s="162"/>
      <c r="P21" s="3"/>
    </row>
    <row r="22" spans="2:15" ht="19.5" customHeight="1">
      <c r="B22" s="31"/>
      <c r="C22" s="190" t="s">
        <v>13</v>
      </c>
      <c r="D22" s="173"/>
      <c r="E22" s="202"/>
      <c r="F22" s="228"/>
      <c r="G22" s="62"/>
      <c r="H22" s="63"/>
      <c r="I22" s="147"/>
      <c r="J22" s="65"/>
      <c r="K22" s="71"/>
      <c r="L22" s="249"/>
      <c r="M22" s="73"/>
      <c r="N22" s="196"/>
      <c r="O22" s="162"/>
    </row>
    <row r="23" spans="2:16" ht="19.5" customHeight="1">
      <c r="B23" s="31"/>
      <c r="C23" s="125" t="s">
        <v>8</v>
      </c>
      <c r="D23" s="260">
        <v>991.44</v>
      </c>
      <c r="E23" s="260">
        <v>1008.82</v>
      </c>
      <c r="F23" s="259">
        <v>973.87</v>
      </c>
      <c r="G23" s="62"/>
      <c r="H23" s="63" t="str">
        <f>IF((F23/E23)-1&lt;0,"▲","")</f>
        <v>▲</v>
      </c>
      <c r="I23" s="142">
        <f>ABS((+F23/E23)-1)</f>
        <v>0.03464443607382883</v>
      </c>
      <c r="J23" s="65"/>
      <c r="K23" s="66" t="str">
        <f>IF(F23="NA","",IF(N23=0,"",IF((F23-N23)&lt;0,"▲","")))</f>
        <v>▲</v>
      </c>
      <c r="L23" s="239">
        <f>ROUND((IF(F23="NA","-",IF(N23=0,"-",ABS(F23-N23)))),4)</f>
        <v>1</v>
      </c>
      <c r="M23" s="156">
        <v>716.3</v>
      </c>
      <c r="N23" s="263">
        <v>974.87</v>
      </c>
      <c r="O23" s="162"/>
      <c r="P23" s="168"/>
    </row>
    <row r="24" spans="2:17" ht="19.5" customHeight="1">
      <c r="B24" s="31"/>
      <c r="C24" s="125" t="s">
        <v>9</v>
      </c>
      <c r="D24" s="260">
        <v>949.43</v>
      </c>
      <c r="E24" s="260">
        <v>975.55</v>
      </c>
      <c r="F24" s="259">
        <v>970.2</v>
      </c>
      <c r="G24" s="62"/>
      <c r="H24" s="63" t="str">
        <f>IF((F24/E24)-1&lt;0,"▲","")</f>
        <v>▲</v>
      </c>
      <c r="I24" s="142">
        <f>ABS((+F24/E24)-1)</f>
        <v>0.005484085900261282</v>
      </c>
      <c r="J24" s="65"/>
      <c r="K24" s="66" t="str">
        <f>IF(F24="NA","",IF(N24=0,"",IF((F24-N24)&lt;0,"▲","")))</f>
        <v>▲</v>
      </c>
      <c r="L24" s="239">
        <f>ROUND((IF(F24="NA","-",IF(N24=0,"-",ABS(F24-N24)))),4)</f>
        <v>0.96</v>
      </c>
      <c r="M24" s="156">
        <v>730.9</v>
      </c>
      <c r="N24" s="263">
        <v>971.16</v>
      </c>
      <c r="O24" s="162"/>
      <c r="P24" s="168"/>
      <c r="Q24" s="14"/>
    </row>
    <row r="25" spans="2:16" ht="19.5" customHeight="1">
      <c r="B25" s="31"/>
      <c r="C25" s="125" t="s">
        <v>10</v>
      </c>
      <c r="D25" s="260">
        <v>174.91</v>
      </c>
      <c r="E25" s="260">
        <v>208.19</v>
      </c>
      <c r="F25" s="259">
        <v>211.85</v>
      </c>
      <c r="G25" s="62"/>
      <c r="H25" s="63">
        <f>IF((F25/E25)-1&lt;0,"▲","")</f>
      </c>
      <c r="I25" s="142">
        <f>ABS((+F25/E25)-1)</f>
        <v>0.01758009510543257</v>
      </c>
      <c r="J25" s="65"/>
      <c r="K25" s="66" t="str">
        <f>IF(F25="NA","",IF(N25=0,"",IF((F25-N25)&lt;0,"▲","")))</f>
        <v>▲</v>
      </c>
      <c r="L25" s="239">
        <f>ROUND((IF(F25="NA","-",IF(N25=0,"-",ABS(F25-N25)))),4)</f>
        <v>0.06</v>
      </c>
      <c r="M25" s="246">
        <v>108.9</v>
      </c>
      <c r="N25" s="263">
        <v>211.91</v>
      </c>
      <c r="O25" s="162"/>
      <c r="P25" s="168"/>
    </row>
    <row r="26" spans="2:15" ht="19.5" customHeight="1">
      <c r="B26" s="34"/>
      <c r="C26" s="133" t="s">
        <v>11</v>
      </c>
      <c r="D26" s="180">
        <f>D25/D24</f>
        <v>0.18422632526884553</v>
      </c>
      <c r="E26" s="180">
        <f>E25/E24</f>
        <v>0.21340782122905028</v>
      </c>
      <c r="F26" s="229">
        <f>F25/F24</f>
        <v>0.2183570397856112</v>
      </c>
      <c r="G26" s="67"/>
      <c r="H26" s="68">
        <f>IF(F26-E26&lt;0,"▲","")</f>
      </c>
      <c r="I26" s="146">
        <f>ABS(+F26-E26)*100</f>
        <v>0.49492185565609137</v>
      </c>
      <c r="J26" s="65"/>
      <c r="K26" s="66">
        <f>IF(F26="NA","",IF(N26=0,"",IF((F26-N26)&lt;0,"▲","")))</f>
      </c>
      <c r="L26" s="248">
        <f>IF(F26="NA","-",IF(N26=0,"-",ABS(F26-N26)*100))</f>
        <v>0.015406602227660549</v>
      </c>
      <c r="M26" s="57">
        <f>M25/M24</f>
        <v>0.14899439047749352</v>
      </c>
      <c r="N26" s="195">
        <f>N25/N24</f>
        <v>0.21820297376333458</v>
      </c>
      <c r="O26" s="162"/>
    </row>
    <row r="27" spans="2:16" ht="19.5" customHeight="1">
      <c r="B27" s="30" t="s">
        <v>14</v>
      </c>
      <c r="C27" s="127"/>
      <c r="D27" s="173"/>
      <c r="E27" s="204"/>
      <c r="F27" s="230"/>
      <c r="G27" s="62"/>
      <c r="H27" s="63"/>
      <c r="I27" s="147"/>
      <c r="J27" s="74"/>
      <c r="K27" s="75"/>
      <c r="L27" s="250"/>
      <c r="M27" s="73"/>
      <c r="N27" s="196"/>
      <c r="O27" s="162"/>
      <c r="P27" s="54"/>
    </row>
    <row r="28" spans="2:16" ht="19.5" customHeight="1">
      <c r="B28" s="31"/>
      <c r="C28" s="127" t="s">
        <v>8</v>
      </c>
      <c r="D28" s="260">
        <v>478.44</v>
      </c>
      <c r="E28" s="260">
        <v>478.19</v>
      </c>
      <c r="F28" s="259">
        <v>469.32</v>
      </c>
      <c r="G28" s="62"/>
      <c r="H28" s="63" t="str">
        <f>IF((F28/E28)-1&lt;0,"▲","")</f>
        <v>▲</v>
      </c>
      <c r="I28" s="142">
        <f>ABS((+F28/E28)-1)</f>
        <v>0.01854911227754663</v>
      </c>
      <c r="J28" s="65"/>
      <c r="K28" s="66" t="str">
        <f>IF(F28="NA","",IF(N28=0,"",IF((F28-N28)&lt;0,"▲","")))</f>
        <v>▲</v>
      </c>
      <c r="L28" s="239">
        <f>ROUND((IF(F28="NA","-",IF(N28=0,"-",ABS(F28-N28)))),4)</f>
        <v>4.18</v>
      </c>
      <c r="M28" s="156">
        <v>420.1</v>
      </c>
      <c r="N28" s="264">
        <v>473.5</v>
      </c>
      <c r="O28" s="162"/>
      <c r="P28" s="169"/>
    </row>
    <row r="29" spans="2:17" ht="19.5" customHeight="1">
      <c r="B29" s="31"/>
      <c r="C29" s="127" t="s">
        <v>9</v>
      </c>
      <c r="D29" s="260">
        <v>481.59</v>
      </c>
      <c r="E29" s="260">
        <v>482</v>
      </c>
      <c r="F29" s="259">
        <v>484.64</v>
      </c>
      <c r="G29" s="62"/>
      <c r="H29" s="63">
        <f>IF((F29/E29)-1&lt;0,"▲","")</f>
      </c>
      <c r="I29" s="142">
        <f>ABS((+F29/E29)-1)</f>
        <v>0.005477178423236584</v>
      </c>
      <c r="J29" s="65"/>
      <c r="K29" s="66" t="str">
        <f>IF(F29="NA","",IF(N29=0,"",IF((F29-N29)&lt;0,"▲","")))</f>
        <v>▲</v>
      </c>
      <c r="L29" s="239">
        <f>ROUND((IF(F29="NA","-",IF(N29=0,"-",ABS(F29-N29)))),4)</f>
        <v>1.58</v>
      </c>
      <c r="M29" s="156">
        <v>421.2</v>
      </c>
      <c r="N29" s="264">
        <v>486.22</v>
      </c>
      <c r="O29" s="162"/>
      <c r="P29" s="169"/>
      <c r="Q29" s="14"/>
    </row>
    <row r="30" spans="2:16" ht="19.5" customHeight="1">
      <c r="B30" s="31"/>
      <c r="C30" s="127" t="s">
        <v>10</v>
      </c>
      <c r="D30" s="260">
        <v>107.56</v>
      </c>
      <c r="E30" s="260">
        <v>103.74</v>
      </c>
      <c r="F30" s="259">
        <v>88.42</v>
      </c>
      <c r="G30" s="62"/>
      <c r="H30" s="63" t="str">
        <f>IF((F30/E30)-1&lt;0,"▲","")</f>
        <v>▲</v>
      </c>
      <c r="I30" s="142">
        <f>ABS((+F30/E30)-1)</f>
        <v>0.14767688451898975</v>
      </c>
      <c r="J30" s="65"/>
      <c r="K30" s="66" t="str">
        <f>IF(F30="NA","",IF(N30=0,"",IF((F30-N30)&lt;0,"▲","")))</f>
        <v>▲</v>
      </c>
      <c r="L30" s="239">
        <f>ROUND((IF(F30="NA","-",IF(N30=0,"-",ABS(F30-N30)))),4)</f>
        <v>2.6</v>
      </c>
      <c r="M30" s="156">
        <v>75.4</v>
      </c>
      <c r="N30" s="264">
        <v>91.02</v>
      </c>
      <c r="O30" s="162"/>
      <c r="P30" s="170"/>
    </row>
    <row r="31" spans="2:16" ht="19.5" customHeight="1" thickBot="1">
      <c r="B31" s="32"/>
      <c r="C31" s="134" t="s">
        <v>11</v>
      </c>
      <c r="D31" s="181">
        <f>D30/D29</f>
        <v>0.22334350796320523</v>
      </c>
      <c r="E31" s="182">
        <f>E30/E29</f>
        <v>0.21522821576763485</v>
      </c>
      <c r="F31" s="231">
        <f>F30/F29</f>
        <v>0.18244470122152526</v>
      </c>
      <c r="G31" s="76"/>
      <c r="H31" s="77" t="str">
        <f>IF(F31-E31&lt;0,"▲","")</f>
        <v>▲</v>
      </c>
      <c r="I31" s="148">
        <f>ABS(+F31-E31)*100</f>
        <v>3.278351454610959</v>
      </c>
      <c r="J31" s="78"/>
      <c r="K31" s="79" t="str">
        <f>IF(F31="NA","",IF(N31=0,"",IF((F31-N31)&lt;0,"▲","")))</f>
        <v>▲</v>
      </c>
      <c r="L31" s="251">
        <f>IF(F31="NA","-",IF(N31=0,"-",ABS(F31-N31)*100))</f>
        <v>0.47545090125251654</v>
      </c>
      <c r="M31" s="80">
        <f>M30/M29</f>
        <v>0.17901234567901236</v>
      </c>
      <c r="N31" s="197">
        <f>N30/N29</f>
        <v>0.18719921023405042</v>
      </c>
      <c r="O31" s="162"/>
      <c r="P31" s="54"/>
    </row>
    <row r="32" spans="2:16" ht="9" customHeight="1">
      <c r="B32" s="23"/>
      <c r="C32" s="127"/>
      <c r="D32" s="174"/>
      <c r="E32" s="175"/>
      <c r="F32" s="176"/>
      <c r="G32" s="72"/>
      <c r="H32" s="63"/>
      <c r="I32" s="149"/>
      <c r="J32" s="81"/>
      <c r="K32" s="66"/>
      <c r="L32" s="119"/>
      <c r="M32" s="64"/>
      <c r="N32" s="176"/>
      <c r="O32" s="162"/>
      <c r="P32" s="54"/>
    </row>
    <row r="33" spans="2:16" ht="19.5" customHeight="1" thickBot="1">
      <c r="B33" s="12" t="s">
        <v>15</v>
      </c>
      <c r="C33" s="189"/>
      <c r="D33" s="174"/>
      <c r="E33" s="175"/>
      <c r="F33" s="177"/>
      <c r="G33" s="86"/>
      <c r="H33" s="77"/>
      <c r="I33" s="148"/>
      <c r="J33" s="211"/>
      <c r="K33" s="79" t="s">
        <v>19</v>
      </c>
      <c r="L33" s="212"/>
      <c r="M33" s="213"/>
      <c r="N33" s="177"/>
      <c r="O33" s="162"/>
      <c r="P33" s="54"/>
    </row>
    <row r="34" spans="2:18" ht="19.5" customHeight="1" thickBot="1">
      <c r="B34" s="28"/>
      <c r="C34" s="135" t="s">
        <v>2</v>
      </c>
      <c r="D34" s="35" t="s">
        <v>42</v>
      </c>
      <c r="E34" s="35" t="s">
        <v>40</v>
      </c>
      <c r="F34" s="287" t="s">
        <v>41</v>
      </c>
      <c r="G34" s="288"/>
      <c r="H34" s="288"/>
      <c r="I34" s="288"/>
      <c r="J34" s="288"/>
      <c r="K34" s="288"/>
      <c r="L34" s="288"/>
      <c r="M34" s="205" t="s">
        <v>22</v>
      </c>
      <c r="N34" s="192" t="s">
        <v>44</v>
      </c>
      <c r="O34" s="162"/>
      <c r="R34" s="120"/>
    </row>
    <row r="35" spans="2:15" ht="19.5" customHeight="1" thickBot="1">
      <c r="B35" s="34" t="s">
        <v>3</v>
      </c>
      <c r="C35" s="132"/>
      <c r="D35" s="236"/>
      <c r="E35" s="236" t="s">
        <v>4</v>
      </c>
      <c r="F35" s="237" t="s">
        <v>5</v>
      </c>
      <c r="G35" s="154" t="s">
        <v>6</v>
      </c>
      <c r="H35" s="131"/>
      <c r="I35" s="150"/>
      <c r="J35" s="295" t="s">
        <v>32</v>
      </c>
      <c r="K35" s="296"/>
      <c r="L35" s="297"/>
      <c r="M35" s="56" t="s">
        <v>24</v>
      </c>
      <c r="N35" s="193" t="s">
        <v>5</v>
      </c>
      <c r="O35" s="162"/>
    </row>
    <row r="36" spans="2:15" ht="19.5" customHeight="1">
      <c r="B36" s="28"/>
      <c r="C36" s="136" t="s">
        <v>8</v>
      </c>
      <c r="D36" s="260">
        <v>283.12</v>
      </c>
      <c r="E36" s="260">
        <v>319</v>
      </c>
      <c r="F36" s="261">
        <v>320.11</v>
      </c>
      <c r="G36" s="82"/>
      <c r="H36" s="83">
        <f>IF((F36/E36)-1&lt;0,"▲","")</f>
      </c>
      <c r="I36" s="151">
        <f>ABS((+F36/E36)-1)</f>
        <v>0.003479623824451439</v>
      </c>
      <c r="J36" s="84"/>
      <c r="K36" s="85" t="str">
        <f>IF(F36="NA","",IF(N36=0,"",IF((F36-N36)&lt;0,"▲","")))</f>
        <v>▲</v>
      </c>
      <c r="L36" s="244">
        <f>ROUND((IF(F36="NA","-",IF(N36=0,"-",ABS(F36-N36)))),4)</f>
        <v>0.91</v>
      </c>
      <c r="M36" s="157">
        <v>236.3</v>
      </c>
      <c r="N36" s="265">
        <v>321.02</v>
      </c>
      <c r="O36" s="163"/>
    </row>
    <row r="37" spans="2:17" ht="19.5" customHeight="1">
      <c r="B37" s="31"/>
      <c r="C37" s="127" t="s">
        <v>9</v>
      </c>
      <c r="D37" s="260">
        <v>275.72</v>
      </c>
      <c r="E37" s="258">
        <v>299.86</v>
      </c>
      <c r="F37" s="261">
        <v>312.32</v>
      </c>
      <c r="G37" s="72"/>
      <c r="H37" s="63">
        <f>IF((F37/E37)-1&lt;0,"▲","")</f>
      </c>
      <c r="I37" s="142">
        <f>ABS((+F37/E37)-1)</f>
        <v>0.041552724604815516</v>
      </c>
      <c r="J37" s="65"/>
      <c r="K37" s="66" t="str">
        <f>IF(F37="NA","",IF(N37=0,"",IF((F37-N37)&lt;0,"▲","")))</f>
        <v>▲</v>
      </c>
      <c r="L37" s="239">
        <f>ROUND((IF(F37="NA","-",IF(N37=0,"-",ABS(F37-N37)))),4)</f>
        <v>0.01</v>
      </c>
      <c r="M37" s="155">
        <v>225.02</v>
      </c>
      <c r="N37" s="266">
        <v>312.33</v>
      </c>
      <c r="O37" s="162"/>
      <c r="P37" s="14"/>
      <c r="Q37" s="14"/>
    </row>
    <row r="38" spans="2:15" ht="19.5" customHeight="1">
      <c r="B38" s="31"/>
      <c r="C38" s="127" t="s">
        <v>10</v>
      </c>
      <c r="D38" s="260">
        <v>62.57</v>
      </c>
      <c r="E38" s="260">
        <v>77.66</v>
      </c>
      <c r="F38" s="261">
        <v>82.58</v>
      </c>
      <c r="G38" s="72"/>
      <c r="H38" s="63">
        <f>IF((F38/E38)-1&lt;0,"▲","")</f>
      </c>
      <c r="I38" s="142">
        <f>ABS((+F38/E38)-1)</f>
        <v>0.0633530775173834</v>
      </c>
      <c r="J38" s="65"/>
      <c r="K38" s="66" t="str">
        <f>IF(F38="NA","",IF(N38=0,"",IF((F38-N38)&lt;0,"▲","")))</f>
        <v>▲</v>
      </c>
      <c r="L38" s="239">
        <f>ROUND((IF(F38="NA","-",IF(N38=0,"-",ABS(F38-N38)))),4)</f>
        <v>0.28</v>
      </c>
      <c r="M38" s="155">
        <v>63.01</v>
      </c>
      <c r="N38" s="266">
        <v>82.86</v>
      </c>
      <c r="O38" s="162"/>
    </row>
    <row r="39" spans="2:15" ht="19.5" customHeight="1" thickBot="1">
      <c r="B39" s="32"/>
      <c r="C39" s="134" t="s">
        <v>11</v>
      </c>
      <c r="D39" s="181">
        <f>D38/D37</f>
        <v>0.22693312055708686</v>
      </c>
      <c r="E39" s="181">
        <f>E38/E37</f>
        <v>0.2589875275128393</v>
      </c>
      <c r="F39" s="231">
        <f>F38/F37</f>
        <v>0.2644082991803279</v>
      </c>
      <c r="G39" s="86"/>
      <c r="H39" s="77">
        <f>IF(F39-E39&lt;0,"▲","")</f>
      </c>
      <c r="I39" s="148">
        <f>ABS(+F39-E39)*100</f>
        <v>0.5420771667488555</v>
      </c>
      <c r="J39" s="78"/>
      <c r="K39" s="79" t="str">
        <f>IF(F39="NA","",IF(N39=0,"",IF((F39-N39)&lt;0,"▲","")))</f>
        <v>▲</v>
      </c>
      <c r="L39" s="243">
        <f>IF(F39="NA","-",IF(N39=0,"-",ABS(F39-N39)*100))</f>
        <v>0.08880220184042664</v>
      </c>
      <c r="M39" s="114">
        <f>M38/M37</f>
        <v>0.2800195538174384</v>
      </c>
      <c r="N39" s="197">
        <f>N38/N37</f>
        <v>0.26529632119873214</v>
      </c>
      <c r="O39" s="162"/>
    </row>
    <row r="40" spans="2:17" ht="19.5" customHeight="1">
      <c r="B40" s="9" t="s">
        <v>48</v>
      </c>
      <c r="D40" s="9"/>
      <c r="E40" s="9"/>
      <c r="I40" s="152"/>
      <c r="J40" s="54"/>
      <c r="K40" s="50"/>
      <c r="L40" s="115"/>
      <c r="Q40" s="120"/>
    </row>
    <row r="41" spans="2:12" ht="19.5" customHeight="1">
      <c r="B41" s="9" t="s">
        <v>37</v>
      </c>
      <c r="D41" s="9"/>
      <c r="E41" s="9"/>
      <c r="J41" s="23"/>
      <c r="K41" s="26"/>
      <c r="L41" s="55"/>
    </row>
    <row r="42" spans="2:10" ht="19.5" customHeight="1">
      <c r="B42" s="256" t="s">
        <v>29</v>
      </c>
      <c r="C42" s="257"/>
      <c r="D42" s="256"/>
      <c r="E42" s="256"/>
      <c r="F42" s="256"/>
      <c r="G42" s="257"/>
      <c r="J42" s="257"/>
    </row>
    <row r="43" spans="2:10" ht="19.5" customHeight="1">
      <c r="B43" s="256" t="s">
        <v>30</v>
      </c>
      <c r="C43" s="257"/>
      <c r="D43" s="256"/>
      <c r="E43" s="256"/>
      <c r="F43" s="256"/>
      <c r="G43" s="257"/>
      <c r="J43" s="257"/>
    </row>
    <row r="44" spans="2:13" ht="19.5" customHeight="1">
      <c r="B44" s="256" t="s">
        <v>26</v>
      </c>
      <c r="C44" s="257"/>
      <c r="D44" s="256"/>
      <c r="E44" s="256"/>
      <c r="F44" s="256"/>
      <c r="G44" s="257"/>
      <c r="J44" s="257"/>
      <c r="M44" s="111"/>
    </row>
    <row r="45" spans="2:13" ht="19.5" customHeight="1">
      <c r="B45" s="256" t="s">
        <v>27</v>
      </c>
      <c r="C45" s="257"/>
      <c r="D45" s="256"/>
      <c r="E45" s="256"/>
      <c r="F45" s="256"/>
      <c r="G45" s="257"/>
      <c r="J45" s="257"/>
      <c r="M45" s="111"/>
    </row>
    <row r="46" spans="2:10" ht="19.5" customHeight="1">
      <c r="B46" s="256" t="s">
        <v>28</v>
      </c>
      <c r="C46" s="257"/>
      <c r="D46" s="256"/>
      <c r="E46" s="256"/>
      <c r="F46" s="256"/>
      <c r="G46" s="257"/>
      <c r="J46" s="257"/>
    </row>
    <row r="47" spans="2:10" ht="19.5" customHeight="1">
      <c r="B47" s="256" t="s">
        <v>21</v>
      </c>
      <c r="C47" s="257"/>
      <c r="D47" s="256"/>
      <c r="E47" s="256"/>
      <c r="F47" s="256"/>
      <c r="G47" s="257"/>
      <c r="J47" s="257"/>
    </row>
    <row r="48" spans="2:13" ht="34.5" customHeight="1">
      <c r="B48" s="286" t="s">
        <v>33</v>
      </c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</row>
    <row r="49" spans="2:14" s="280" customFormat="1" ht="20.25" customHeight="1">
      <c r="B49" s="284" t="s">
        <v>34</v>
      </c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79"/>
    </row>
    <row r="50" spans="2:13" ht="33" customHeight="1">
      <c r="B50" s="286" t="s">
        <v>36</v>
      </c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</row>
    <row r="51" spans="4:5" ht="17.25">
      <c r="D51" s="9"/>
      <c r="E51" s="9"/>
    </row>
    <row r="52" spans="4:5" ht="17.25">
      <c r="D52" s="9"/>
      <c r="E52" s="9"/>
    </row>
    <row r="53" spans="3:5" ht="24">
      <c r="C53" s="10"/>
      <c r="D53" s="9"/>
      <c r="E53" s="9"/>
    </row>
    <row r="54" spans="3:5" ht="24">
      <c r="C54" s="10"/>
      <c r="D54" s="9"/>
      <c r="E54" s="9"/>
    </row>
    <row r="55" spans="4:5" ht="17.25">
      <c r="D55" s="9"/>
      <c r="E55" s="9"/>
    </row>
    <row r="56" spans="4:5" ht="17.25">
      <c r="D56" s="9"/>
      <c r="E56" s="9"/>
    </row>
  </sheetData>
  <sheetProtection/>
  <mergeCells count="8">
    <mergeCell ref="B49:M49"/>
    <mergeCell ref="B50:M50"/>
    <mergeCell ref="F5:L5"/>
    <mergeCell ref="F34:L34"/>
    <mergeCell ref="G6:I6"/>
    <mergeCell ref="B48:M48"/>
    <mergeCell ref="J6:L6"/>
    <mergeCell ref="J35:L35"/>
  </mergeCells>
  <printOptions/>
  <pageMargins left="0.7874015748031497" right="0.07874015748031496" top="0.5511811023622047" bottom="0.5118110236220472" header="0.5118110236220472" footer="0.5118110236220472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9" tint="0.39998000860214233"/>
    <pageSetUpPr fitToPage="1"/>
  </sheetPr>
  <dimension ref="A1:Q102"/>
  <sheetViews>
    <sheetView defaultGridColor="0" zoomScale="95" zoomScaleNormal="95" zoomScalePageLayoutView="0" colorId="22" workbookViewId="0" topLeftCell="A1">
      <selection activeCell="A1" sqref="A1"/>
    </sheetView>
  </sheetViews>
  <sheetFormatPr defaultColWidth="15.25390625" defaultRowHeight="12.75"/>
  <cols>
    <col min="1" max="1" width="2.75390625" style="3" customWidth="1"/>
    <col min="2" max="2" width="3.875" style="3" customWidth="1"/>
    <col min="3" max="3" width="20.625" style="3" customWidth="1"/>
    <col min="4" max="5" width="16.75390625" style="3" customWidth="1"/>
    <col min="6" max="6" width="16.75390625" style="8" customWidth="1"/>
    <col min="7" max="7" width="1.75390625" style="3" customWidth="1"/>
    <col min="8" max="8" width="3.875" style="4" customWidth="1"/>
    <col min="9" max="9" width="9.625" style="5" customWidth="1"/>
    <col min="10" max="10" width="1.75390625" style="3" customWidth="1"/>
    <col min="11" max="11" width="3.875" style="4" customWidth="1"/>
    <col min="12" max="12" width="9.875" style="5" customWidth="1"/>
    <col min="13" max="13" width="16.75390625" style="5" customWidth="1"/>
    <col min="14" max="14" width="13.375" style="8" hidden="1" customWidth="1"/>
    <col min="15" max="18" width="15.25390625" style="3" customWidth="1"/>
    <col min="19" max="16384" width="15.25390625" style="3" customWidth="1"/>
  </cols>
  <sheetData>
    <row r="1" spans="1:13" ht="18" customHeight="1">
      <c r="A1" s="162"/>
      <c r="E1" s="13" t="s">
        <v>20</v>
      </c>
      <c r="L1" s="15"/>
      <c r="M1" s="121" t="s">
        <v>45</v>
      </c>
    </row>
    <row r="2" spans="5:13" ht="18" customHeight="1">
      <c r="E2" s="7" t="str">
        <f>'①世界の動向'!E2</f>
        <v> (米国農務省2015年12月9日発表)</v>
      </c>
      <c r="M2" s="191"/>
    </row>
    <row r="3" ht="18" customHeight="1"/>
    <row r="4" spans="2:14" ht="18" customHeight="1" thickBot="1">
      <c r="B4" s="41" t="s">
        <v>1</v>
      </c>
      <c r="C4" s="6"/>
      <c r="D4" s="6"/>
      <c r="E4" s="40"/>
      <c r="F4" s="219"/>
      <c r="G4" s="40"/>
      <c r="H4" s="220"/>
      <c r="I4" s="221"/>
      <c r="J4" s="40"/>
      <c r="K4" s="222"/>
      <c r="L4" s="220" t="s">
        <v>23</v>
      </c>
      <c r="M4" s="221"/>
      <c r="N4" s="283" t="s">
        <v>46</v>
      </c>
    </row>
    <row r="5" spans="2:16" ht="18" customHeight="1" thickBot="1">
      <c r="B5" s="44"/>
      <c r="C5" s="45" t="s">
        <v>2</v>
      </c>
      <c r="D5" s="35" t="s">
        <v>39</v>
      </c>
      <c r="E5" s="35" t="s">
        <v>40</v>
      </c>
      <c r="F5" s="287" t="s">
        <v>41</v>
      </c>
      <c r="G5" s="288"/>
      <c r="H5" s="288"/>
      <c r="I5" s="288"/>
      <c r="J5" s="288"/>
      <c r="K5" s="288"/>
      <c r="L5" s="288"/>
      <c r="M5" s="205" t="s">
        <v>22</v>
      </c>
      <c r="N5" s="192" t="s">
        <v>43</v>
      </c>
      <c r="P5" s="171"/>
    </row>
    <row r="6" spans="2:15" ht="40.5" customHeight="1">
      <c r="B6" s="43" t="s">
        <v>3</v>
      </c>
      <c r="C6" s="27"/>
      <c r="D6" s="252"/>
      <c r="E6" s="252" t="s">
        <v>4</v>
      </c>
      <c r="F6" s="253" t="s">
        <v>5</v>
      </c>
      <c r="G6" s="289" t="s">
        <v>25</v>
      </c>
      <c r="H6" s="290"/>
      <c r="I6" s="291"/>
      <c r="J6" s="303" t="s">
        <v>31</v>
      </c>
      <c r="K6" s="304"/>
      <c r="L6" s="305"/>
      <c r="M6" s="254" t="s">
        <v>24</v>
      </c>
      <c r="N6" s="255" t="s">
        <v>5</v>
      </c>
      <c r="O6" s="9"/>
    </row>
    <row r="7" spans="2:14" ht="18" customHeight="1">
      <c r="B7" s="37" t="s">
        <v>7</v>
      </c>
      <c r="C7" s="6"/>
      <c r="D7" s="139"/>
      <c r="E7" s="139"/>
      <c r="F7" s="232"/>
      <c r="G7" s="46"/>
      <c r="H7" s="18"/>
      <c r="I7" s="19"/>
      <c r="J7" s="51"/>
      <c r="K7" s="52"/>
      <c r="L7" s="53"/>
      <c r="M7" s="58"/>
      <c r="N7" s="198"/>
    </row>
    <row r="8" spans="2:17" ht="18" customHeight="1">
      <c r="B8" s="38"/>
      <c r="C8" s="6" t="s">
        <v>8</v>
      </c>
      <c r="D8" s="267">
        <v>431.31</v>
      </c>
      <c r="E8" s="268">
        <v>439.45</v>
      </c>
      <c r="F8" s="269">
        <v>430.05</v>
      </c>
      <c r="G8" s="87"/>
      <c r="H8" s="88" t="str">
        <f>IF((F8/E8)-1&lt;0,"▲","")</f>
        <v>▲</v>
      </c>
      <c r="I8" s="89">
        <f>ABS((+F8/E8)-1)</f>
        <v>0.021390374331550777</v>
      </c>
      <c r="J8" s="90"/>
      <c r="K8" s="66">
        <f>IF(F8="NA","",IF(N8=0,"",IF((F8-N8)&lt;0,"▲","")))</f>
      </c>
      <c r="L8" s="239">
        <f>ROUND((IF(F8="NA","-",IF(N8=0,"-",ABS(F8-N8)))),4)</f>
        <v>0</v>
      </c>
      <c r="M8" s="159">
        <f>M14+M20+M32</f>
        <v>335.48199999999997</v>
      </c>
      <c r="N8" s="276">
        <v>430.05</v>
      </c>
      <c r="P8" s="110"/>
      <c r="Q8" s="8"/>
    </row>
    <row r="9" spans="2:17" ht="18" customHeight="1">
      <c r="B9" s="38"/>
      <c r="C9" s="6" t="s">
        <v>9</v>
      </c>
      <c r="D9" s="267">
        <v>343.31</v>
      </c>
      <c r="E9" s="268">
        <v>346.99</v>
      </c>
      <c r="F9" s="269">
        <v>352.54</v>
      </c>
      <c r="G9" s="87"/>
      <c r="H9" s="88">
        <f>IF((F9/E9)-1&lt;0,"▲","")</f>
      </c>
      <c r="I9" s="89">
        <f>ABS((+F9/E9)-1)</f>
        <v>0.015994697253523205</v>
      </c>
      <c r="J9" s="90"/>
      <c r="K9" s="66">
        <f>IF(F9="NA","",IF(N9=0,"",IF((F9-N9)&lt;0,"▲","")))</f>
      </c>
      <c r="L9" s="239">
        <f>ROUND((IF(F9="NA","-",IF(N9=0,"-",ABS(F9-N9)))),4)</f>
        <v>0.63</v>
      </c>
      <c r="M9" s="159">
        <f>M15+M21+M33</f>
        <v>277.839</v>
      </c>
      <c r="N9" s="276">
        <v>351.91</v>
      </c>
      <c r="O9" s="14"/>
      <c r="P9" s="164"/>
      <c r="Q9" s="172"/>
    </row>
    <row r="10" spans="2:17" ht="18" customHeight="1">
      <c r="B10" s="38"/>
      <c r="C10" s="6" t="s">
        <v>17</v>
      </c>
      <c r="D10" s="267">
        <v>89.49</v>
      </c>
      <c r="E10" s="268">
        <v>83.13</v>
      </c>
      <c r="F10" s="269">
        <v>77.85</v>
      </c>
      <c r="G10" s="87"/>
      <c r="H10" s="88" t="str">
        <f>IF((F10/E10)-1&lt;0,"▲","")</f>
        <v>▲</v>
      </c>
      <c r="I10" s="89">
        <f>ABS((+F10/E10)-1)</f>
        <v>0.06351497654276439</v>
      </c>
      <c r="J10" s="90"/>
      <c r="K10" s="66" t="str">
        <f>IF(F10="NA","",IF(N10=0,"",IF((F10-N10)&lt;0,"▲","")))</f>
        <v>▲</v>
      </c>
      <c r="L10" s="239">
        <f>ROUND((IF(F10="NA","-",IF(N10=0,"-",ABS(F10-N10)))),4)</f>
        <v>1.31</v>
      </c>
      <c r="M10" s="159">
        <f>M16+M22+M34</f>
        <v>85.992</v>
      </c>
      <c r="N10" s="276">
        <v>79.16</v>
      </c>
      <c r="Q10" s="8"/>
    </row>
    <row r="11" spans="2:17" ht="18" customHeight="1">
      <c r="B11" s="38"/>
      <c r="C11" s="6" t="s">
        <v>10</v>
      </c>
      <c r="D11" s="267">
        <v>51.4</v>
      </c>
      <c r="E11" s="268">
        <v>69</v>
      </c>
      <c r="F11" s="269">
        <v>75.88</v>
      </c>
      <c r="G11" s="87"/>
      <c r="H11" s="88">
        <f>IF((F11/E11)-1&lt;0,"▲","")</f>
      </c>
      <c r="I11" s="89">
        <f>ABS((+F11/E11)-1)</f>
        <v>0.09971014492753616</v>
      </c>
      <c r="J11" s="90"/>
      <c r="K11" s="66">
        <f>IF(F11="NA","",IF(N11=0,"",IF((F11-N11)&lt;0,"▲","")))</f>
      </c>
      <c r="L11" s="239">
        <f>ROUND((IF(F11="NA","-",IF(N11=0,"-",ABS(F11-N11)))),4)</f>
        <v>0.65</v>
      </c>
      <c r="M11" s="159">
        <f>M17+M23+M35</f>
        <v>49.854</v>
      </c>
      <c r="N11" s="276">
        <v>75.23</v>
      </c>
      <c r="Q11" s="8"/>
    </row>
    <row r="12" spans="2:16" ht="18" customHeight="1">
      <c r="B12" s="43"/>
      <c r="C12" s="27" t="s">
        <v>11</v>
      </c>
      <c r="D12" s="185">
        <f>D11/(D10+D9)</f>
        <v>0.1187615526802218</v>
      </c>
      <c r="E12" s="186">
        <f>E11/(E10+E9)</f>
        <v>0.16042034780991352</v>
      </c>
      <c r="F12" s="233">
        <f>F11/(F10+F9)</f>
        <v>0.17630521155231302</v>
      </c>
      <c r="G12" s="123"/>
      <c r="H12" s="92">
        <f>IF((F12-E12)&lt;0,"▲","")</f>
      </c>
      <c r="I12" s="93">
        <f>ABS(+F12-E12)*100</f>
        <v>1.5884863742399502</v>
      </c>
      <c r="J12" s="91"/>
      <c r="K12" s="70">
        <f>IF(F12="NA","",IF(N12=0,"",IF((F12-N12)&lt;0,"▲","")))</f>
      </c>
      <c r="L12" s="240">
        <f>IF(F12="NA","-",IF(N12=0,"-",ABS(F12-N12)*100))</f>
        <v>0.17859919360094234</v>
      </c>
      <c r="M12" s="94">
        <f>M11/(M10+M9)</f>
        <v>0.13702515728456344</v>
      </c>
      <c r="N12" s="199">
        <f>N11/(N10+N9)</f>
        <v>0.1745192196163036</v>
      </c>
      <c r="P12" s="163"/>
    </row>
    <row r="13" spans="2:14" ht="18" customHeight="1">
      <c r="B13" s="37" t="s">
        <v>12</v>
      </c>
      <c r="C13" s="6"/>
      <c r="D13" s="178"/>
      <c r="E13" s="179"/>
      <c r="F13" s="234"/>
      <c r="G13" s="95"/>
      <c r="H13" s="96"/>
      <c r="I13" s="97"/>
      <c r="J13" s="98"/>
      <c r="K13" s="99"/>
      <c r="L13" s="241"/>
      <c r="M13" s="59"/>
      <c r="N13" s="200"/>
    </row>
    <row r="14" spans="2:17" ht="18.75" customHeight="1">
      <c r="B14" s="38"/>
      <c r="C14" s="6" t="s">
        <v>8</v>
      </c>
      <c r="D14" s="267">
        <v>58.11</v>
      </c>
      <c r="E14" s="268">
        <v>55.15</v>
      </c>
      <c r="F14" s="269">
        <v>55.84</v>
      </c>
      <c r="G14" s="87"/>
      <c r="H14" s="88">
        <f>IF((F14/E14)-1&lt;0,"▲","")</f>
      </c>
      <c r="I14" s="89">
        <f>ABS((+F14/E14)-1)</f>
        <v>0.012511332728921243</v>
      </c>
      <c r="J14" s="90"/>
      <c r="K14" s="66">
        <f>IF(F14="NA","",IF(N14=0,"",IF((F14-N14)&lt;0,"▲","")))</f>
      </c>
      <c r="L14" s="239">
        <f>ROUND((IF(F14="NA","-",IF(N14=0,"-",ABS(F14-N14)))),4)</f>
        <v>0</v>
      </c>
      <c r="M14" s="159">
        <v>49.217</v>
      </c>
      <c r="N14" s="276">
        <v>55.84</v>
      </c>
      <c r="Q14" s="8"/>
    </row>
    <row r="15" spans="2:17" ht="18" customHeight="1">
      <c r="B15" s="38"/>
      <c r="C15" s="6" t="s">
        <v>9</v>
      </c>
      <c r="D15" s="267">
        <v>34.29</v>
      </c>
      <c r="E15" s="268">
        <v>31.53</v>
      </c>
      <c r="F15" s="269">
        <v>33.18</v>
      </c>
      <c r="G15" s="87"/>
      <c r="H15" s="88">
        <f>IF((F15/E15)-1&lt;0,"▲","")</f>
      </c>
      <c r="I15" s="89">
        <f>ABS((+F15/E15)-1)</f>
        <v>0.05233111322549955</v>
      </c>
      <c r="J15" s="90"/>
      <c r="K15" s="66">
        <f>IF(F15="NA","",IF(N15=0,"",IF((F15-N15)&lt;0,"▲","")))</f>
      </c>
      <c r="L15" s="239">
        <f>ROUND((IF(F15="NA","-",IF(N15=0,"-",ABS(F15-N15)))),4)</f>
        <v>0</v>
      </c>
      <c r="M15" s="159">
        <v>30.94</v>
      </c>
      <c r="N15" s="276">
        <v>33.18</v>
      </c>
      <c r="O15" s="14"/>
      <c r="P15" s="164"/>
      <c r="Q15" s="172"/>
    </row>
    <row r="16" spans="2:17" ht="18" customHeight="1">
      <c r="B16" s="38"/>
      <c r="C16" s="6" t="s">
        <v>17</v>
      </c>
      <c r="D16" s="267">
        <v>32</v>
      </c>
      <c r="E16" s="268">
        <v>23.25</v>
      </c>
      <c r="F16" s="269">
        <v>21.77</v>
      </c>
      <c r="G16" s="87"/>
      <c r="H16" s="88" t="str">
        <f>IF((F16/E16)-1&lt;0,"▲","")</f>
        <v>▲</v>
      </c>
      <c r="I16" s="89">
        <f>ABS((+F16/E16)-1)</f>
        <v>0.06365591397849468</v>
      </c>
      <c r="J16" s="90"/>
      <c r="K16" s="66">
        <f>IF(F16="NA","",IF(N16=0,"",IF((F16-N16)&lt;0,"▲","")))</f>
      </c>
      <c r="L16" s="239">
        <f>ROUND((IF(F16="NA","-",IF(N16=0,"-",ABS(F16-N16)))),4)</f>
        <v>0</v>
      </c>
      <c r="M16" s="159">
        <v>24.725</v>
      </c>
      <c r="N16" s="276">
        <v>21.77</v>
      </c>
      <c r="Q16" s="8"/>
    </row>
    <row r="17" spans="2:17" ht="18" customHeight="1">
      <c r="B17" s="38"/>
      <c r="C17" s="6" t="s">
        <v>10</v>
      </c>
      <c r="D17" s="267">
        <v>16.07</v>
      </c>
      <c r="E17" s="268">
        <v>20.5</v>
      </c>
      <c r="F17" s="269">
        <v>24.79</v>
      </c>
      <c r="G17" s="87"/>
      <c r="H17" s="88">
        <f>IF((F17/E17)-1&lt;0,"▲","")</f>
      </c>
      <c r="I17" s="89">
        <f>ABS((+F17/E17)-1)</f>
        <v>0.2092682926829268</v>
      </c>
      <c r="J17" s="90"/>
      <c r="K17" s="66">
        <f>IF(F17="NA","",IF(N17=0,"",IF((F17-N17)&lt;0,"▲","")))</f>
      </c>
      <c r="L17" s="239">
        <f>ROUND((IF(F17="NA","-",IF(N17=0,"-",ABS(F17-N17)))),4)</f>
        <v>0</v>
      </c>
      <c r="M17" s="159">
        <v>12.414</v>
      </c>
      <c r="N17" s="276">
        <v>24.79</v>
      </c>
      <c r="Q17" s="224"/>
    </row>
    <row r="18" spans="2:16" ht="18" customHeight="1">
      <c r="B18" s="43"/>
      <c r="C18" s="27" t="s">
        <v>11</v>
      </c>
      <c r="D18" s="185">
        <f>D17/(D16+D15)</f>
        <v>0.24241967114195206</v>
      </c>
      <c r="E18" s="186">
        <f>E17/(E16+E15)</f>
        <v>0.3742241694048923</v>
      </c>
      <c r="F18" s="233">
        <f>F17/(F16+F15)</f>
        <v>0.4511373976342129</v>
      </c>
      <c r="G18" s="123"/>
      <c r="H18" s="92">
        <f>IF((F18-E18)&lt;0,"▲","")</f>
      </c>
      <c r="I18" s="93">
        <f>ABS(+F18-E18)*100</f>
        <v>7.691322822932062</v>
      </c>
      <c r="J18" s="91"/>
      <c r="K18" s="70">
        <f>IF(F18="NA","",IF(N18=0,"",IF((F18-N18)&lt;0,"▲","")))</f>
      </c>
      <c r="L18" s="240">
        <f>IF(F18="NA","-",IF(N18=0,"-",ABS(F18-N18)*100))</f>
        <v>0</v>
      </c>
      <c r="M18" s="94">
        <f>M17/(M16+M15)</f>
        <v>0.22301266504985176</v>
      </c>
      <c r="N18" s="199">
        <f>N17/(N16+N15)</f>
        <v>0.4511373976342129</v>
      </c>
      <c r="P18" s="163"/>
    </row>
    <row r="19" spans="2:14" ht="18" customHeight="1">
      <c r="B19" s="37" t="s">
        <v>18</v>
      </c>
      <c r="C19" s="6"/>
      <c r="D19" s="178"/>
      <c r="E19" s="179"/>
      <c r="F19" s="234"/>
      <c r="G19" s="95"/>
      <c r="H19" s="96"/>
      <c r="I19" s="97"/>
      <c r="J19" s="98"/>
      <c r="K19" s="99"/>
      <c r="L19" s="241"/>
      <c r="M19" s="59"/>
      <c r="N19" s="200"/>
    </row>
    <row r="20" spans="2:17" ht="18" customHeight="1">
      <c r="B20" s="38"/>
      <c r="C20" s="6" t="s">
        <v>8</v>
      </c>
      <c r="D20" s="267">
        <v>367.09</v>
      </c>
      <c r="E20" s="268">
        <v>377.23</v>
      </c>
      <c r="F20" s="269">
        <v>368.16</v>
      </c>
      <c r="G20" s="87"/>
      <c r="H20" s="88" t="str">
        <f>IF((F20/E20)-1&lt;0,"▲","")</f>
        <v>▲</v>
      </c>
      <c r="I20" s="89">
        <f>ABS((+F20/E20)-1)</f>
        <v>0.024043686875381054</v>
      </c>
      <c r="J20" s="90"/>
      <c r="K20" s="66">
        <f>IF(F20="NA","",IF(N20=0,"",IF((F20-N20)&lt;0,"▲","")))</f>
      </c>
      <c r="L20" s="239">
        <f>ROUND((IF(F20="NA","-",IF(N20=0,"-",ABS(F20-N20)))),4)</f>
        <v>0</v>
      </c>
      <c r="M20" s="159">
        <v>279.998</v>
      </c>
      <c r="N20" s="276">
        <v>368.16</v>
      </c>
      <c r="P20" s="165"/>
      <c r="Q20" s="8"/>
    </row>
    <row r="21" spans="2:17" ht="18" customHeight="1">
      <c r="B21" s="38"/>
      <c r="C21" s="6" t="s">
        <v>9</v>
      </c>
      <c r="D21" s="267">
        <v>305.05</v>
      </c>
      <c r="E21" s="268">
        <v>311.34</v>
      </c>
      <c r="F21" s="269">
        <v>315.32</v>
      </c>
      <c r="G21" s="87"/>
      <c r="H21" s="88">
        <f>IF((F21/E21)-1&lt;0,"▲","")</f>
      </c>
      <c r="I21" s="89">
        <f>ABS((+F21/E21)-1)</f>
        <v>0.012783452174471632</v>
      </c>
      <c r="J21" s="90"/>
      <c r="K21" s="66">
        <f>IF(F21="NA","",IF(N21=0,"",IF((F21-N21)&lt;0,"▲","")))</f>
      </c>
      <c r="L21" s="239">
        <f>ROUND((IF(F21="NA","-",IF(N21=0,"-",ABS(F21-N21)))),4)</f>
        <v>0.63</v>
      </c>
      <c r="M21" s="159">
        <v>242.798</v>
      </c>
      <c r="N21" s="276">
        <v>314.69</v>
      </c>
      <c r="O21" s="14"/>
      <c r="P21" s="165"/>
      <c r="Q21" s="172"/>
    </row>
    <row r="22" spans="2:17" ht="18" customHeight="1">
      <c r="B22" s="38"/>
      <c r="C22" s="6" t="s">
        <v>17</v>
      </c>
      <c r="D22" s="267">
        <v>54.49</v>
      </c>
      <c r="E22" s="268">
        <v>56.67</v>
      </c>
      <c r="F22" s="269">
        <v>52.96</v>
      </c>
      <c r="G22" s="87"/>
      <c r="H22" s="88" t="str">
        <f>IF((F22/E22)-1&lt;0,"▲","")</f>
        <v>▲</v>
      </c>
      <c r="I22" s="89">
        <f>ABS((+F22/E22)-1)</f>
        <v>0.06546673725074992</v>
      </c>
      <c r="J22" s="90"/>
      <c r="K22" s="66" t="str">
        <f>IF(F22="NA","",IF(N22=0,"",IF((F22-N22)&lt;0,"▲","")))</f>
        <v>▲</v>
      </c>
      <c r="L22" s="239">
        <f>ROUND((IF(F22="NA","-",IF(N22=0,"-",ABS(F22-N22)))),4)</f>
        <v>1.31</v>
      </c>
      <c r="M22" s="159">
        <v>58.344</v>
      </c>
      <c r="N22" s="276">
        <v>54.27</v>
      </c>
      <c r="P22" s="165"/>
      <c r="Q22" s="8"/>
    </row>
    <row r="23" spans="2:17" ht="18" customHeight="1">
      <c r="B23" s="38"/>
      <c r="C23" s="6" t="s">
        <v>10</v>
      </c>
      <c r="D23" s="267">
        <v>34.31</v>
      </c>
      <c r="E23" s="268">
        <v>46.95</v>
      </c>
      <c r="F23" s="269">
        <v>49.85</v>
      </c>
      <c r="G23" s="87"/>
      <c r="H23" s="88">
        <f>IF((F23/E23)-1&lt;0,"▲","")</f>
      </c>
      <c r="I23" s="89">
        <f>ABS((+F23/E23)-1)</f>
        <v>0.061767838125665664</v>
      </c>
      <c r="J23" s="90"/>
      <c r="K23" s="66">
        <f>IF(F23="NA","",IF(N23=0,"",IF((F23-N23)&lt;0,"▲","")))</f>
      </c>
      <c r="L23" s="239">
        <f>ROUND((IF(F23="NA","-",IF(N23=0,"-",ABS(F23-N23)))),4)</f>
        <v>0.68</v>
      </c>
      <c r="M23" s="159">
        <v>36.174</v>
      </c>
      <c r="N23" s="276">
        <v>49.17</v>
      </c>
      <c r="P23" s="166"/>
      <c r="Q23" s="8"/>
    </row>
    <row r="24" spans="2:16" ht="18" customHeight="1">
      <c r="B24" s="38"/>
      <c r="C24" s="27" t="s">
        <v>11</v>
      </c>
      <c r="D24" s="185">
        <f>D23/(D22+D21)</f>
        <v>0.09542749068253881</v>
      </c>
      <c r="E24" s="186">
        <f>E23/(E22+E21)</f>
        <v>0.12757805494415914</v>
      </c>
      <c r="F24" s="233">
        <f>F23/(F22+F21)</f>
        <v>0.1353589660041273</v>
      </c>
      <c r="G24" s="123"/>
      <c r="H24" s="92">
        <f>IF((F24-E24)&lt;0,"▲","")</f>
      </c>
      <c r="I24" s="93">
        <f>ABS(+F24-E24)*100</f>
        <v>0.7780911059968171</v>
      </c>
      <c r="J24" s="91"/>
      <c r="K24" s="70">
        <f>IF(F24="NA","",IF(N24=0,"",IF((F24-N24)&lt;0,"▲","")))</f>
      </c>
      <c r="L24" s="240">
        <f>IF(F24="NA","-",IF(N24=0,"-",ABS(F24-N24)*100))</f>
        <v>0.20924872530431737</v>
      </c>
      <c r="M24" s="94">
        <f>M23/(M22+M21)</f>
        <v>0.12012273279715217</v>
      </c>
      <c r="N24" s="199">
        <f>N23/(N22+N21)</f>
        <v>0.13326647875108413</v>
      </c>
      <c r="P24" s="163"/>
    </row>
    <row r="25" spans="2:15" ht="18" customHeight="1">
      <c r="B25" s="38"/>
      <c r="C25" s="188" t="s">
        <v>13</v>
      </c>
      <c r="D25" s="178"/>
      <c r="E25" s="179"/>
      <c r="F25" s="234"/>
      <c r="G25" s="95"/>
      <c r="H25" s="96"/>
      <c r="I25" s="97"/>
      <c r="J25" s="98"/>
      <c r="K25" s="99"/>
      <c r="L25" s="241"/>
      <c r="M25" s="59"/>
      <c r="N25" s="200"/>
      <c r="O25" s="159"/>
    </row>
    <row r="26" spans="2:17" ht="18" customHeight="1">
      <c r="B26" s="38"/>
      <c r="C26" s="46" t="s">
        <v>8</v>
      </c>
      <c r="D26" s="270">
        <v>351.27</v>
      </c>
      <c r="E26" s="271">
        <v>361.09</v>
      </c>
      <c r="F26" s="272">
        <v>346.82</v>
      </c>
      <c r="G26" s="87"/>
      <c r="H26" s="88" t="str">
        <f>IF((F26/E26)-1&lt;0,"▲","")</f>
        <v>▲</v>
      </c>
      <c r="I26" s="89">
        <f>ABS((+F26/E26)-1)</f>
        <v>0.03951923343210828</v>
      </c>
      <c r="J26" s="90"/>
      <c r="K26" s="66">
        <f>IF(F26="NA","",IF(N26=0,"",IF((F26-N26)&lt;0,"▲","")))</f>
      </c>
      <c r="L26" s="239">
        <f>ROUND((IF(F26="NA","-",IF(N26=0,"-",ABS(F26-N26)))),4)</f>
        <v>0</v>
      </c>
      <c r="M26" s="159">
        <v>267.503</v>
      </c>
      <c r="N26" s="276">
        <v>346.82</v>
      </c>
      <c r="Q26" s="8"/>
    </row>
    <row r="27" spans="2:17" ht="18" customHeight="1">
      <c r="B27" s="38"/>
      <c r="C27" s="46" t="s">
        <v>9</v>
      </c>
      <c r="D27" s="270">
        <v>292.97</v>
      </c>
      <c r="E27" s="271">
        <v>301.85</v>
      </c>
      <c r="F27" s="272">
        <v>301.77</v>
      </c>
      <c r="G27" s="87"/>
      <c r="H27" s="88" t="str">
        <f>IF((F27/E27)-1&lt;0,"▲","")</f>
        <v>▲</v>
      </c>
      <c r="I27" s="89">
        <f>ABS((+F27/E27)-1)</f>
        <v>0.00026503230081176277</v>
      </c>
      <c r="J27" s="90"/>
      <c r="K27" s="66">
        <f>IF(F27="NA","",IF(N27=0,"",IF((F27-N27)&lt;0,"▲","")))</f>
      </c>
      <c r="L27" s="239">
        <f>ROUND((IF(F27="NA","-",IF(N27=0,"-",ABS(F27-N27)))),4)</f>
        <v>0.64</v>
      </c>
      <c r="M27" s="159">
        <v>230.674</v>
      </c>
      <c r="N27" s="276">
        <v>301.13</v>
      </c>
      <c r="O27" s="14"/>
      <c r="P27" s="164"/>
      <c r="Q27" s="172"/>
    </row>
    <row r="28" spans="2:17" ht="18" customHeight="1">
      <c r="B28" s="38"/>
      <c r="C28" s="46" t="s">
        <v>17</v>
      </c>
      <c r="D28" s="270">
        <v>48.78</v>
      </c>
      <c r="E28" s="271">
        <v>47.36</v>
      </c>
      <c r="F28" s="272">
        <v>44.45</v>
      </c>
      <c r="G28" s="87"/>
      <c r="H28" s="88" t="str">
        <f>IF((F28/E28)-1&lt;0,"▲","")</f>
        <v>▲</v>
      </c>
      <c r="I28" s="89">
        <f>ABS((+F28/E28)-1)</f>
        <v>0.06144425675675669</v>
      </c>
      <c r="J28" s="90"/>
      <c r="K28" s="66" t="str">
        <f>IF(F28="NA","",IF(N28=0,"",IF((F28-N28)&lt;0,"▲","")))</f>
        <v>▲</v>
      </c>
      <c r="L28" s="239">
        <f>ROUND((IF(F28="NA","-",IF(N28=0,"-",ABS(F28-N28)))),4)</f>
        <v>1.27</v>
      </c>
      <c r="M28" s="159">
        <v>53.987</v>
      </c>
      <c r="N28" s="276">
        <v>45.72</v>
      </c>
      <c r="P28" s="6"/>
      <c r="Q28" s="8"/>
    </row>
    <row r="29" spans="2:17" ht="18" customHeight="1">
      <c r="B29" s="38"/>
      <c r="C29" s="46" t="s">
        <v>10</v>
      </c>
      <c r="D29" s="270">
        <v>31.29</v>
      </c>
      <c r="E29" s="271">
        <v>43.98</v>
      </c>
      <c r="F29" s="272">
        <v>45.34</v>
      </c>
      <c r="G29" s="87"/>
      <c r="H29" s="88">
        <f>IF((F29/E29)-1&lt;0,"▲","")</f>
      </c>
      <c r="I29" s="89">
        <f>ABS((+F29/E29)-1)</f>
        <v>0.030923146884947794</v>
      </c>
      <c r="J29" s="90"/>
      <c r="K29" s="66">
        <f>IF(F29="NA","",IF(N29=0,"",IF((F29-N29)&lt;0,"▲","")))</f>
      </c>
      <c r="L29" s="239">
        <f>ROUND((IF(F29="NA","-",IF(N29=0,"-",ABS(F29-N29)))),4)</f>
        <v>0.64</v>
      </c>
      <c r="M29" s="159">
        <v>33.114</v>
      </c>
      <c r="N29" s="276">
        <v>44.7</v>
      </c>
      <c r="Q29" s="8"/>
    </row>
    <row r="30" spans="2:16" ht="18" customHeight="1">
      <c r="B30" s="43"/>
      <c r="C30" s="47" t="s">
        <v>11</v>
      </c>
      <c r="D30" s="185">
        <f>D29/(D28+D27)</f>
        <v>0.0915581565471836</v>
      </c>
      <c r="E30" s="186">
        <f>E29/(E28+E27)</f>
        <v>0.1259414106125254</v>
      </c>
      <c r="F30" s="233">
        <f>F29/(F28+F27)</f>
        <v>0.130957194847207</v>
      </c>
      <c r="G30" s="123"/>
      <c r="H30" s="92">
        <f>IF((F30-E30)&lt;0,"▲","")</f>
      </c>
      <c r="I30" s="93">
        <f>ABS(+F30-E30)*100</f>
        <v>0.5015784234681603</v>
      </c>
      <c r="J30" s="91"/>
      <c r="K30" s="70">
        <f>IF(F30="NA","",IF(N30=0,"",IF((F30-N30)&lt;0,"▲","")))</f>
      </c>
      <c r="L30" s="240">
        <f>IF(F30="NA","-",IF(N30=0,"-",ABS(F30-N30)*100))</f>
        <v>0.20830417550922464</v>
      </c>
      <c r="M30" s="94">
        <f>M29/(M28+M27)</f>
        <v>0.11632784259171434</v>
      </c>
      <c r="N30" s="199">
        <f>N29/(N28+N27)</f>
        <v>0.12887415309211475</v>
      </c>
      <c r="P30" s="163"/>
    </row>
    <row r="31" spans="2:14" ht="18" customHeight="1">
      <c r="B31" s="37" t="s">
        <v>14</v>
      </c>
      <c r="C31" s="6"/>
      <c r="D31" s="178"/>
      <c r="E31" s="179"/>
      <c r="F31" s="234"/>
      <c r="G31" s="95"/>
      <c r="H31" s="96"/>
      <c r="I31" s="97"/>
      <c r="J31" s="98"/>
      <c r="K31" s="99"/>
      <c r="L31" s="242"/>
      <c r="M31" s="61"/>
      <c r="N31" s="200"/>
    </row>
    <row r="32" spans="2:17" ht="18" customHeight="1">
      <c r="B32" s="38"/>
      <c r="C32" s="6" t="s">
        <v>8</v>
      </c>
      <c r="D32" s="267">
        <v>6.12</v>
      </c>
      <c r="E32" s="268">
        <v>7.07</v>
      </c>
      <c r="F32" s="269">
        <v>6.06</v>
      </c>
      <c r="G32" s="137"/>
      <c r="H32" s="88" t="str">
        <f>IF((F32/E32)-1&lt;0,"▲","")</f>
        <v>▲</v>
      </c>
      <c r="I32" s="89">
        <f>ABS((+F32/E32)-1)</f>
        <v>0.1428571428571429</v>
      </c>
      <c r="J32" s="90"/>
      <c r="K32" s="66">
        <f>IF(F32="NA","",IF(N32=0,"",IF((F32-N32)&lt;0,"▲","")))</f>
      </c>
      <c r="L32" s="239">
        <f>ROUND((IF(F32="NA","-",IF(N32=0,"-",ABS(F32-N32)))),4)</f>
        <v>0</v>
      </c>
      <c r="M32" s="159">
        <v>6.267</v>
      </c>
      <c r="N32" s="276">
        <v>6.06</v>
      </c>
      <c r="Q32" s="8"/>
    </row>
    <row r="33" spans="2:17" ht="18" customHeight="1">
      <c r="B33" s="38"/>
      <c r="C33" s="6" t="s">
        <v>9</v>
      </c>
      <c r="D33" s="267">
        <v>3.98</v>
      </c>
      <c r="E33" s="268">
        <v>4.12</v>
      </c>
      <c r="F33" s="269">
        <v>4.04</v>
      </c>
      <c r="G33" s="137"/>
      <c r="H33" s="88" t="str">
        <f>IF((F33/E33)-1&lt;0,"▲","")</f>
        <v>▲</v>
      </c>
      <c r="I33" s="89">
        <f>ABS((+F33/E33)-1)</f>
        <v>0.01941747572815533</v>
      </c>
      <c r="J33" s="90"/>
      <c r="K33" s="66">
        <f>IF(F33="NA","",IF(N33=0,"",IF((F33-N33)&lt;0,"▲","")))</f>
      </c>
      <c r="L33" s="239">
        <f>ROUND((IF(F33="NA","-",IF(N33=0,"-",ABS(F33-N33)))),4)</f>
        <v>0</v>
      </c>
      <c r="M33" s="159">
        <v>4.101</v>
      </c>
      <c r="N33" s="276">
        <v>4.04</v>
      </c>
      <c r="O33" s="14"/>
      <c r="P33" s="164"/>
      <c r="Q33" s="172"/>
    </row>
    <row r="34" spans="2:17" ht="18" customHeight="1">
      <c r="B34" s="38"/>
      <c r="C34" s="6" t="s">
        <v>17</v>
      </c>
      <c r="D34" s="267">
        <v>3.01</v>
      </c>
      <c r="E34" s="268">
        <v>3.21</v>
      </c>
      <c r="F34" s="269">
        <v>3.11</v>
      </c>
      <c r="G34" s="137"/>
      <c r="H34" s="88" t="str">
        <f>IF((F34/E34)-1&lt;0,"▲","")</f>
        <v>▲</v>
      </c>
      <c r="I34" s="89">
        <f>ABS((+F34/E34)-1)</f>
        <v>0.031152647975077885</v>
      </c>
      <c r="J34" s="90"/>
      <c r="K34" s="66">
        <f>IF(F34="NA","",IF(N34=0,"",IF((F34-N34)&lt;0,"▲","")))</f>
      </c>
      <c r="L34" s="239">
        <f>ROUND((IF(F34="NA","-",IF(N34=0,"-",ABS(F34-N34)))),4)</f>
        <v>0</v>
      </c>
      <c r="M34" s="159">
        <v>2.923</v>
      </c>
      <c r="N34" s="276">
        <v>3.11</v>
      </c>
      <c r="Q34" s="8"/>
    </row>
    <row r="35" spans="2:17" ht="18" customHeight="1">
      <c r="B35" s="38"/>
      <c r="C35" s="6" t="s">
        <v>10</v>
      </c>
      <c r="D35" s="267">
        <v>1.03</v>
      </c>
      <c r="E35" s="268">
        <v>1.55</v>
      </c>
      <c r="F35" s="269">
        <v>1.23</v>
      </c>
      <c r="G35" s="137"/>
      <c r="H35" s="88" t="str">
        <f>IF((F35/E35)-1&lt;0,"▲","")</f>
        <v>▲</v>
      </c>
      <c r="I35" s="89">
        <f>ABS((+F35/E35)-1)</f>
        <v>0.2064516129032259</v>
      </c>
      <c r="J35" s="90"/>
      <c r="K35" s="66" t="str">
        <f>IF(F35="NA","",IF(N35=0,"",IF((F35-N35)&lt;0,"▲","")))</f>
        <v>▲</v>
      </c>
      <c r="L35" s="239">
        <f>ROUND((IF(F35="NA","-",IF(N35=0,"-",ABS(F35-N35)))),4)</f>
        <v>0.03</v>
      </c>
      <c r="M35" s="159">
        <v>1.266</v>
      </c>
      <c r="N35" s="276">
        <v>1.26</v>
      </c>
      <c r="Q35" s="8"/>
    </row>
    <row r="36" spans="2:16" ht="18" customHeight="1" thickBot="1">
      <c r="B36" s="39"/>
      <c r="C36" s="40" t="s">
        <v>11</v>
      </c>
      <c r="D36" s="184">
        <f>D35/(D34+D33)</f>
        <v>0.1473533619456366</v>
      </c>
      <c r="E36" s="223">
        <f>E35/(E34+E33)</f>
        <v>0.21145975443383355</v>
      </c>
      <c r="F36" s="231">
        <f>F35/(F34+F33)</f>
        <v>0.17202797202797201</v>
      </c>
      <c r="G36" s="124"/>
      <c r="H36" s="102" t="str">
        <f>IF((F36-E36)&lt;0,"▲","")</f>
        <v>▲</v>
      </c>
      <c r="I36" s="103">
        <f>ABS(+F36-E36)*100</f>
        <v>3.9431782405861537</v>
      </c>
      <c r="J36" s="101"/>
      <c r="K36" s="79" t="str">
        <f>IF(F36="NA","",IF(N36=0,"",IF((F36-N36)&lt;0,"▲","")))</f>
        <v>▲</v>
      </c>
      <c r="L36" s="243">
        <f>IF(F36="NA","-",IF(N36=0,"-",ABS(F36-N36)*100))</f>
        <v>0.41958041958042036</v>
      </c>
      <c r="M36" s="238">
        <f>M35/(M34+M33)</f>
        <v>0.1802391799544419</v>
      </c>
      <c r="N36" s="199">
        <f>N35/(N34+N33)</f>
        <v>0.17622377622377622</v>
      </c>
      <c r="P36" s="225"/>
    </row>
    <row r="37" spans="2:14" ht="9" customHeight="1">
      <c r="B37" s="6"/>
      <c r="C37" s="6"/>
      <c r="D37" s="140"/>
      <c r="E37" s="141"/>
      <c r="F37" s="235"/>
      <c r="G37" s="118"/>
      <c r="H37" s="88"/>
      <c r="I37" s="105"/>
      <c r="J37" s="117"/>
      <c r="K37" s="66"/>
      <c r="L37" s="119"/>
      <c r="M37" s="116"/>
      <c r="N37" s="153"/>
    </row>
    <row r="38" spans="2:14" ht="18" customHeight="1" thickBot="1">
      <c r="B38" s="41" t="s">
        <v>15</v>
      </c>
      <c r="C38" s="187"/>
      <c r="D38" s="140"/>
      <c r="E38" s="141"/>
      <c r="F38" s="214"/>
      <c r="G38" s="215"/>
      <c r="H38" s="102"/>
      <c r="I38" s="103"/>
      <c r="J38" s="216"/>
      <c r="K38" s="79"/>
      <c r="L38" s="217"/>
      <c r="M38" s="218"/>
      <c r="N38" s="153"/>
    </row>
    <row r="39" spans="2:14" ht="18" customHeight="1" thickBot="1">
      <c r="B39" s="44"/>
      <c r="C39" s="45" t="s">
        <v>2</v>
      </c>
      <c r="D39" s="35" t="s">
        <v>39</v>
      </c>
      <c r="E39" s="35" t="s">
        <v>40</v>
      </c>
      <c r="F39" s="287" t="s">
        <v>41</v>
      </c>
      <c r="G39" s="288"/>
      <c r="H39" s="288"/>
      <c r="I39" s="288"/>
      <c r="J39" s="288"/>
      <c r="K39" s="288"/>
      <c r="L39" s="288"/>
      <c r="M39" s="205" t="s">
        <v>22</v>
      </c>
      <c r="N39" s="192" t="s">
        <v>44</v>
      </c>
    </row>
    <row r="40" spans="2:16" ht="18" customHeight="1" thickBot="1">
      <c r="B40" s="43" t="s">
        <v>3</v>
      </c>
      <c r="C40" s="6"/>
      <c r="D40" s="36"/>
      <c r="E40" s="36" t="s">
        <v>4</v>
      </c>
      <c r="F40" s="226" t="s">
        <v>5</v>
      </c>
      <c r="G40" s="48" t="s">
        <v>6</v>
      </c>
      <c r="H40" s="49"/>
      <c r="I40" s="42"/>
      <c r="J40" s="298" t="s">
        <v>32</v>
      </c>
      <c r="K40" s="299"/>
      <c r="L40" s="300"/>
      <c r="M40" s="56" t="s">
        <v>24</v>
      </c>
      <c r="N40" s="193" t="s">
        <v>5</v>
      </c>
      <c r="P40" s="122"/>
    </row>
    <row r="41" spans="2:16" ht="18" customHeight="1">
      <c r="B41" s="44"/>
      <c r="C41" s="60" t="s">
        <v>8</v>
      </c>
      <c r="D41" s="273">
        <v>91.39</v>
      </c>
      <c r="E41" s="273">
        <v>106.88</v>
      </c>
      <c r="F41" s="274">
        <v>108.35</v>
      </c>
      <c r="G41" s="106"/>
      <c r="H41" s="107">
        <f>IF((F41/E41)-1&lt;0,"▲","")</f>
      </c>
      <c r="I41" s="108">
        <f>ABS((+F41/E41)-1)</f>
        <v>0.01375374251497008</v>
      </c>
      <c r="J41" s="109"/>
      <c r="K41" s="85">
        <f>IF(F41="NA","",IF(N41=0,"",IF((F41-N41)&lt;0,"▲","")))</f>
      </c>
      <c r="L41" s="244">
        <f>ROUND((IF(F41="NA","-",IF(N41=0,"-",ABS(F41-N41)))),4)</f>
        <v>0</v>
      </c>
      <c r="M41" s="160">
        <v>87.001</v>
      </c>
      <c r="N41" s="277">
        <v>108.35</v>
      </c>
      <c r="P41" s="6"/>
    </row>
    <row r="42" spans="2:17" ht="18" customHeight="1">
      <c r="B42" s="38"/>
      <c r="C42" s="6" t="s">
        <v>9</v>
      </c>
      <c r="D42" s="275">
        <v>50.09</v>
      </c>
      <c r="E42" s="275">
        <v>54.91</v>
      </c>
      <c r="F42" s="269">
        <v>55.06</v>
      </c>
      <c r="G42" s="87"/>
      <c r="H42" s="88">
        <f>IF((F42/E42)-1&lt;0,"▲","")</f>
      </c>
      <c r="I42" s="89">
        <f>ABS((+F42/E42)-1)</f>
        <v>0.002731742851939556</v>
      </c>
      <c r="J42" s="90"/>
      <c r="K42" s="66">
        <f>IF(F42="NA","",IF(N42=0,"",IF((F42-N42)&lt;0,"▲","")))</f>
      </c>
      <c r="L42" s="239">
        <f>ROUND((IF(F42="NA","-",IF(N42=0,"-",ABS(F42-N42)))),4)</f>
        <v>0</v>
      </c>
      <c r="M42" s="161">
        <v>53.473</v>
      </c>
      <c r="N42" s="276">
        <v>55.06</v>
      </c>
      <c r="O42" s="14"/>
      <c r="P42" s="14"/>
      <c r="Q42" s="14"/>
    </row>
    <row r="43" spans="2:14" ht="18" customHeight="1">
      <c r="B43" s="38"/>
      <c r="C43" s="6" t="s">
        <v>17</v>
      </c>
      <c r="D43" s="275">
        <v>44.57</v>
      </c>
      <c r="E43" s="275">
        <v>50.17</v>
      </c>
      <c r="F43" s="269">
        <v>46.68</v>
      </c>
      <c r="G43" s="87"/>
      <c r="H43" s="88" t="str">
        <f>IF((F43/E43)-1&lt;0,"▲","")</f>
        <v>▲</v>
      </c>
      <c r="I43" s="89">
        <f>ABS((+F43/E43)-1)</f>
        <v>0.06956348415387681</v>
      </c>
      <c r="J43" s="90"/>
      <c r="K43" s="66">
        <f>IF(F43="NA","",IF(N43=0,"",IF((F43-N43)&lt;0,"▲","")))</f>
      </c>
      <c r="L43" s="239">
        <f>ROUND((IF(F43="NA","-",IF(N43=0,"-",ABS(F43-N43)))),4)</f>
        <v>0</v>
      </c>
      <c r="M43" s="161">
        <v>30.386</v>
      </c>
      <c r="N43" s="276">
        <v>46.68</v>
      </c>
    </row>
    <row r="44" spans="2:14" ht="18" customHeight="1">
      <c r="B44" s="38"/>
      <c r="C44" s="6" t="s">
        <v>10</v>
      </c>
      <c r="D44" s="275">
        <v>2.5</v>
      </c>
      <c r="E44" s="275">
        <v>5.21</v>
      </c>
      <c r="F44" s="269">
        <v>12.65</v>
      </c>
      <c r="G44" s="87"/>
      <c r="H44" s="88">
        <f>IF((F44/E44)-1&lt;0,"▲","")</f>
      </c>
      <c r="I44" s="89">
        <f>ABS((+F44/E44)-1)</f>
        <v>1.4280230326295587</v>
      </c>
      <c r="J44" s="90"/>
      <c r="K44" s="66">
        <f>IF(F44="NA","",IF(N44=0,"",IF((F44-N44)&lt;0,"▲","")))</f>
      </c>
      <c r="L44" s="239">
        <f>ROUND((IF(F44="NA","-",IF(N44=0,"-",ABS(F44-N44)))),4)</f>
        <v>0</v>
      </c>
      <c r="M44" s="161">
        <v>15.617</v>
      </c>
      <c r="N44" s="276">
        <v>12.65</v>
      </c>
    </row>
    <row r="45" spans="2:14" ht="18" customHeight="1" thickBot="1">
      <c r="B45" s="39"/>
      <c r="C45" s="40" t="s">
        <v>11</v>
      </c>
      <c r="D45" s="183">
        <f>D44/(D42+D43)</f>
        <v>0.026410310585252485</v>
      </c>
      <c r="E45" s="184">
        <f>E44/(E42+E43)</f>
        <v>0.04958127141225733</v>
      </c>
      <c r="F45" s="231">
        <f>F44/(F42+F43)</f>
        <v>0.12433654413210143</v>
      </c>
      <c r="G45" s="100"/>
      <c r="H45" s="102">
        <f>IF((F45-E45)&lt;0,"▲","")</f>
      </c>
      <c r="I45" s="103">
        <f>ABS(+F45-E45)*100</f>
        <v>7.4755272719844115</v>
      </c>
      <c r="J45" s="101"/>
      <c r="K45" s="79">
        <f>IF(F45="NA","",IF(N45=0,"",IF((F45-N45)&lt;0,"▲","")))</f>
      </c>
      <c r="L45" s="243">
        <f>IF(F45="NA","-",IF(N45=0,"-",ABS(F45-N45)*100))</f>
        <v>0</v>
      </c>
      <c r="M45" s="104">
        <f>M44/(M42+M43)</f>
        <v>0.18622926579138796</v>
      </c>
      <c r="N45" s="197">
        <f>N44/(N42+N43)</f>
        <v>0.12433654413210143</v>
      </c>
    </row>
    <row r="46" spans="2:8" ht="16.5" customHeight="1">
      <c r="B46" s="9" t="str">
        <f>'①世界の動向'!B40</f>
        <v> 資料：米国農務省「World Agricultural Supply and Demand Estimates｣(December 9, 2015)</v>
      </c>
      <c r="D46" s="8"/>
      <c r="E46" s="8"/>
      <c r="H46" s="18"/>
    </row>
    <row r="47" spans="2:5" ht="16.5" customHeight="1">
      <c r="B47" s="9" t="s">
        <v>35</v>
      </c>
      <c r="C47" s="8"/>
      <c r="D47" s="8"/>
      <c r="E47" s="8"/>
    </row>
    <row r="48" spans="2:15" ht="16.5" customHeight="1">
      <c r="B48" s="256" t="s">
        <v>29</v>
      </c>
      <c r="C48" s="1"/>
      <c r="D48" s="9"/>
      <c r="E48" s="9"/>
      <c r="F48" s="9"/>
      <c r="G48" s="1"/>
      <c r="H48" s="2"/>
      <c r="I48" s="144"/>
      <c r="J48" s="1"/>
      <c r="K48" s="2"/>
      <c r="L48" s="17"/>
      <c r="M48" s="17"/>
      <c r="O48" s="6"/>
    </row>
    <row r="49" spans="2:15" ht="16.5" customHeight="1">
      <c r="B49" s="256" t="s">
        <v>30</v>
      </c>
      <c r="C49" s="1"/>
      <c r="D49" s="9"/>
      <c r="E49" s="9"/>
      <c r="F49" s="9"/>
      <c r="G49" s="1"/>
      <c r="H49" s="2"/>
      <c r="I49" s="144"/>
      <c r="J49" s="1"/>
      <c r="K49" s="2"/>
      <c r="L49" s="17"/>
      <c r="M49" s="17"/>
      <c r="O49" s="6"/>
    </row>
    <row r="50" spans="2:13" ht="16.5" customHeight="1">
      <c r="B50" s="9" t="s">
        <v>26</v>
      </c>
      <c r="C50" s="1"/>
      <c r="D50" s="9"/>
      <c r="E50" s="9"/>
      <c r="F50" s="9"/>
      <c r="G50" s="1"/>
      <c r="H50" s="2"/>
      <c r="I50" s="144"/>
      <c r="J50" s="1"/>
      <c r="K50" s="2"/>
      <c r="L50" s="17"/>
      <c r="M50" s="111"/>
    </row>
    <row r="51" spans="2:14" ht="16.5" customHeight="1">
      <c r="B51" s="9" t="s">
        <v>38</v>
      </c>
      <c r="C51" s="1"/>
      <c r="D51" s="9"/>
      <c r="E51" s="9"/>
      <c r="F51" s="9"/>
      <c r="G51" s="1"/>
      <c r="H51" s="2"/>
      <c r="I51" s="144"/>
      <c r="J51" s="1"/>
      <c r="K51" s="2"/>
      <c r="L51" s="17"/>
      <c r="M51" s="111"/>
      <c r="N51" s="22"/>
    </row>
    <row r="52" spans="2:14" s="1" customFormat="1" ht="19.5" customHeight="1">
      <c r="B52" s="9" t="s">
        <v>28</v>
      </c>
      <c r="D52" s="9"/>
      <c r="E52" s="9"/>
      <c r="F52" s="9"/>
      <c r="H52" s="2"/>
      <c r="I52" s="144"/>
      <c r="K52" s="2"/>
      <c r="L52" s="17"/>
      <c r="M52" s="17"/>
      <c r="N52" s="9"/>
    </row>
    <row r="53" spans="2:13" ht="16.5" customHeight="1">
      <c r="B53" s="9" t="s">
        <v>21</v>
      </c>
      <c r="C53" s="1"/>
      <c r="D53" s="9"/>
      <c r="E53" s="9"/>
      <c r="F53" s="9"/>
      <c r="G53" s="1"/>
      <c r="H53" s="2"/>
      <c r="I53" s="144"/>
      <c r="J53" s="1"/>
      <c r="K53" s="2"/>
      <c r="L53" s="17"/>
      <c r="M53" s="17"/>
    </row>
    <row r="54" spans="2:13" ht="34.5" customHeight="1">
      <c r="B54" s="286" t="s">
        <v>33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</row>
    <row r="55" spans="2:14" ht="17.25" customHeight="1">
      <c r="B55" s="301" t="s">
        <v>34</v>
      </c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20"/>
    </row>
    <row r="56" spans="2:13" ht="33.75" customHeight="1">
      <c r="B56" s="286" t="s">
        <v>36</v>
      </c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</row>
    <row r="57" spans="2:13" ht="17.25" customHeight="1">
      <c r="B57" s="301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</row>
    <row r="58" spans="4:5" ht="17.25">
      <c r="D58" s="8"/>
      <c r="E58" s="8"/>
    </row>
    <row r="59" spans="4:5" ht="17.25">
      <c r="D59" s="8"/>
      <c r="E59" s="8"/>
    </row>
    <row r="60" spans="4:5" ht="17.25">
      <c r="D60" s="8"/>
      <c r="E60" s="8"/>
    </row>
    <row r="61" spans="4:5" ht="17.25">
      <c r="D61" s="8"/>
      <c r="E61" s="8"/>
    </row>
    <row r="62" spans="4:5" ht="17.25">
      <c r="D62" s="8"/>
      <c r="E62" s="8"/>
    </row>
    <row r="63" spans="4:5" ht="17.25">
      <c r="D63" s="8"/>
      <c r="E63" s="8"/>
    </row>
    <row r="64" spans="4:5" ht="17.25">
      <c r="D64" s="8"/>
      <c r="E64" s="8"/>
    </row>
    <row r="65" spans="4:5" ht="17.25">
      <c r="D65" s="8"/>
      <c r="E65" s="8"/>
    </row>
    <row r="66" spans="4:5" ht="17.25">
      <c r="D66" s="8"/>
      <c r="E66" s="8"/>
    </row>
    <row r="67" spans="4:5" ht="17.25">
      <c r="D67" s="8"/>
      <c r="E67" s="8"/>
    </row>
    <row r="68" spans="4:5" ht="17.25">
      <c r="D68" s="8"/>
      <c r="E68" s="8"/>
    </row>
    <row r="69" spans="4:5" ht="17.25">
      <c r="D69" s="8"/>
      <c r="E69" s="8"/>
    </row>
    <row r="70" spans="4:5" ht="17.25">
      <c r="D70" s="8"/>
      <c r="E70" s="8"/>
    </row>
    <row r="71" spans="4:5" ht="17.25">
      <c r="D71" s="8"/>
      <c r="E71" s="8"/>
    </row>
    <row r="72" spans="4:5" ht="17.25">
      <c r="D72" s="8"/>
      <c r="E72" s="8"/>
    </row>
    <row r="73" spans="4:5" ht="17.25">
      <c r="D73" s="8"/>
      <c r="E73" s="8"/>
    </row>
    <row r="74" spans="4:5" ht="17.25">
      <c r="D74" s="8"/>
      <c r="E74" s="8"/>
    </row>
    <row r="75" spans="4:5" ht="17.25">
      <c r="D75" s="8"/>
      <c r="E75" s="8"/>
    </row>
    <row r="76" spans="4:5" ht="17.25">
      <c r="D76" s="8"/>
      <c r="E76" s="8"/>
    </row>
    <row r="77" spans="4:5" ht="17.25">
      <c r="D77" s="8"/>
      <c r="E77" s="8"/>
    </row>
    <row r="78" spans="4:5" ht="17.25">
      <c r="D78" s="8"/>
      <c r="E78" s="8"/>
    </row>
    <row r="79" spans="4:5" ht="17.25">
      <c r="D79" s="8"/>
      <c r="E79" s="8"/>
    </row>
    <row r="80" spans="4:5" ht="17.25">
      <c r="D80" s="8"/>
      <c r="E80" s="8"/>
    </row>
    <row r="81" spans="4:5" ht="17.25">
      <c r="D81" s="8"/>
      <c r="E81" s="8"/>
    </row>
    <row r="82" spans="4:5" ht="17.25">
      <c r="D82" s="8"/>
      <c r="E82" s="8"/>
    </row>
    <row r="83" spans="4:5" ht="17.25">
      <c r="D83" s="8"/>
      <c r="E83" s="8"/>
    </row>
    <row r="84" spans="4:5" ht="17.25">
      <c r="D84" s="8"/>
      <c r="E84" s="8"/>
    </row>
    <row r="85" spans="4:5" ht="17.25">
      <c r="D85" s="8"/>
      <c r="E85" s="8"/>
    </row>
    <row r="86" spans="4:5" ht="17.25">
      <c r="D86" s="8"/>
      <c r="E86" s="8"/>
    </row>
    <row r="87" spans="4:5" ht="17.25">
      <c r="D87" s="8"/>
      <c r="E87" s="8"/>
    </row>
    <row r="88" spans="4:5" ht="17.25">
      <c r="D88" s="8"/>
      <c r="E88" s="8"/>
    </row>
    <row r="89" spans="4:5" ht="17.25">
      <c r="D89" s="8"/>
      <c r="E89" s="8"/>
    </row>
    <row r="90" spans="4:5" ht="17.25">
      <c r="D90" s="8"/>
      <c r="E90" s="8"/>
    </row>
    <row r="91" spans="4:5" ht="17.25">
      <c r="D91" s="8"/>
      <c r="E91" s="8"/>
    </row>
    <row r="92" spans="4:5" ht="17.25">
      <c r="D92" s="8"/>
      <c r="E92" s="8"/>
    </row>
    <row r="93" spans="4:5" ht="17.25">
      <c r="D93" s="8"/>
      <c r="E93" s="8"/>
    </row>
    <row r="94" spans="4:5" ht="17.25">
      <c r="D94" s="8"/>
      <c r="E94" s="8"/>
    </row>
    <row r="95" spans="4:5" ht="17.25">
      <c r="D95" s="8"/>
      <c r="E95" s="8"/>
    </row>
    <row r="96" spans="4:5" ht="17.25">
      <c r="D96" s="8"/>
      <c r="E96" s="8"/>
    </row>
    <row r="97" spans="4:5" ht="17.25">
      <c r="D97" s="8"/>
      <c r="E97" s="8"/>
    </row>
    <row r="98" spans="4:5" ht="17.25">
      <c r="D98" s="8"/>
      <c r="E98" s="8"/>
    </row>
    <row r="99" spans="4:5" ht="17.25">
      <c r="D99" s="8"/>
      <c r="E99" s="8"/>
    </row>
    <row r="100" spans="4:5" ht="17.25">
      <c r="D100" s="8"/>
      <c r="E100" s="8"/>
    </row>
    <row r="101" spans="4:5" ht="17.25">
      <c r="D101" s="8"/>
      <c r="E101" s="8"/>
    </row>
    <row r="102" spans="4:5" ht="17.25">
      <c r="D102" s="8"/>
      <c r="E102" s="8"/>
    </row>
  </sheetData>
  <sheetProtection/>
  <mergeCells count="9">
    <mergeCell ref="J40:L40"/>
    <mergeCell ref="B56:M56"/>
    <mergeCell ref="B57:M57"/>
    <mergeCell ref="F5:L5"/>
    <mergeCell ref="F39:L39"/>
    <mergeCell ref="B55:M55"/>
    <mergeCell ref="G6:I6"/>
    <mergeCell ref="B54:M54"/>
    <mergeCell ref="J6:L6"/>
  </mergeCells>
  <printOptions/>
  <pageMargins left="0.7874015748031497" right="0.07874015748031496" top="0.5511811023622047" bottom="0.5118110236220472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2015-12-09T22:49:58Z</cp:lastPrinted>
  <dcterms:created xsi:type="dcterms:W3CDTF">1997-06-02T04:52:46Z</dcterms:created>
  <dcterms:modified xsi:type="dcterms:W3CDTF">2015-12-10T04:24:39Z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