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worksheets/sheet10.xml" ContentType="application/vnd.openxmlformats-officedocument.spreadsheetml.worksheet+xml"/>
  <Override PartName="/xl/drawings/drawing8.xml" ContentType="application/vnd.openxmlformats-officedocument.drawing+xml"/>
  <Override PartName="/xl/drawings/drawing9.xml" ContentType="application/vnd.openxmlformats-officedocument.drawing+xml"/>
  <Override PartName="/xl/vbaProject.bin" ContentType="application/vnd.ms-office.vbaProject"/>
  <Override PartName="/xl/comments1.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codeName="{26A90621-87C4-6C01-FD6A-EE6E7C140903}"/>
  <workbookPr filterPrivacy="1" codeName="ThisWorkbook" defaultThemeVersion="124226"/>
  <xr:revisionPtr revIDLastSave="0" documentId="13_ncr:1_{65F03BA3-FAFA-4D49-B533-06675FCCDF36}" xr6:coauthVersionLast="47" xr6:coauthVersionMax="47" xr10:uidLastSave="{00000000-0000-0000-0000-000000000000}"/>
  <workbookProtection workbookAlgorithmName="SHA-512" workbookHashValue="L6/PlNtv22S3xn4KmqQOXpiGXu+yswHYKUEQ2WS3ovIHmCDVlpjOwNn6ILYqYYPf9CIpa6S7oPQgvute/6F7fw==" workbookSaltValue="npST0J2h0rO4vFb2HNV9dg==" workbookSpinCount="100000" lockStructure="1"/>
  <bookViews>
    <workbookView xWindow="-120" yWindow="-120" windowWidth="19440" windowHeight="14880" tabRatio="929" firstSheet="1" activeTab="3" xr2:uid="{00000000-000D-0000-FFFF-FFFF00000000}"/>
  </bookViews>
  <sheets>
    <sheet name="【使い方】 (非表示)" sheetId="24" state="hidden" r:id="rId1"/>
    <sheet name="変更履歴" sheetId="26" r:id="rId2"/>
    <sheet name="【使い方】" sheetId="27" r:id="rId3"/>
    <sheet name="入力シート" sheetId="1" r:id="rId4"/>
    <sheet name="入力チェック（製剤）" sheetId="22" state="hidden" r:id="rId5"/>
    <sheet name="入力チェック（使用）" sheetId="21" state="hidden" r:id="rId6"/>
    <sheet name="補助3" sheetId="23" state="hidden" r:id="rId7"/>
    <sheet name="選択肢" sheetId="15" state="hidden" r:id="rId8"/>
    <sheet name="補助1" sheetId="14" r:id="rId9"/>
    <sheet name="補助2" sheetId="13" r:id="rId10"/>
    <sheet name="10 aあたり換算" sheetId="25" r:id="rId11"/>
    <sheet name="出力シート（主要）" sheetId="10" r:id="rId12"/>
    <sheet name="出力シート（サブ）" sheetId="2" r:id="rId13"/>
    <sheet name="作物名エラーの場合" sheetId="19" r:id="rId14"/>
    <sheet name="計算シート" sheetId="11" state="hidden" r:id="rId15"/>
    <sheet name="経皮吸収率" sheetId="16" state="hidden" r:id="rId16"/>
    <sheet name="標準面積" sheetId="7" r:id="rId17"/>
    <sheet name="調製時" sheetId="5" r:id="rId18"/>
    <sheet name="散布時" sheetId="6" r:id="rId19"/>
    <sheet name="平均面積" sheetId="8" r:id="rId20"/>
    <sheet name="作物分類" sheetId="17" state="hidden" r:id="rId21"/>
    <sheet name="防護装備" sheetId="9" r:id="rId22"/>
  </sheets>
  <definedNames>
    <definedName name="_xlnm._FilterDatabase" localSheetId="20" hidden="1">作物分類!$A$1:$E$1</definedName>
    <definedName name="_xlnm.Print_Area" localSheetId="12">'出力シート（サブ）'!$1:$20</definedName>
    <definedName name="_xlnm.Print_Area" localSheetId="11">'出力シート（主要）'!$A$1:$Z$20</definedName>
    <definedName name="_xlnm.Print_Area" localSheetId="3">入力シート!$A$1:$S$269</definedName>
    <definedName name="_xlnm.Print_Titles" localSheetId="11">'出力シート（主要）'!$17:$19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7" i="15" l="1"/>
  <c r="L135" i="15"/>
  <c r="L133" i="15"/>
  <c r="J100" i="15"/>
  <c r="J98" i="15"/>
  <c r="J96" i="15"/>
  <c r="D29" i="15"/>
  <c r="D28" i="15"/>
  <c r="D27" i="15"/>
  <c r="D25" i="15"/>
  <c r="D24" i="15"/>
  <c r="D26" i="15"/>
  <c r="J7" i="10" l="1"/>
  <c r="B20" i="2" l="1"/>
  <c r="AK20" i="11" l="1"/>
  <c r="AJ20" i="11"/>
  <c r="AI20" i="11"/>
  <c r="AH20" i="11"/>
  <c r="Y20" i="11"/>
  <c r="X20" i="11"/>
  <c r="J4" i="10" l="1"/>
  <c r="E5" i="23" l="1"/>
  <c r="E6" i="23"/>
  <c r="E7" i="23"/>
  <c r="E8" i="23"/>
  <c r="E9" i="23"/>
  <c r="E10" i="23"/>
  <c r="E11" i="23"/>
  <c r="E12" i="23"/>
  <c r="E13" i="23"/>
  <c r="E14" i="23"/>
  <c r="E15" i="23"/>
  <c r="E16" i="23"/>
  <c r="E17" i="23"/>
  <c r="E18" i="23"/>
  <c r="E19" i="23"/>
  <c r="E20" i="23"/>
  <c r="E21" i="23"/>
  <c r="E22" i="23"/>
  <c r="E23" i="23"/>
  <c r="E24" i="23"/>
  <c r="E25" i="23"/>
  <c r="E26" i="23"/>
  <c r="E27" i="23"/>
  <c r="E28" i="23"/>
  <c r="E29" i="23"/>
  <c r="E30" i="23"/>
  <c r="E31" i="23"/>
  <c r="E32" i="23"/>
  <c r="E33" i="23"/>
  <c r="E34" i="23"/>
  <c r="E35" i="23"/>
  <c r="E36" i="23"/>
  <c r="E37" i="23"/>
  <c r="E38" i="23"/>
  <c r="E39" i="23"/>
  <c r="E40" i="23"/>
  <c r="E41" i="23"/>
  <c r="E42" i="23"/>
  <c r="E43" i="23"/>
  <c r="E44" i="23"/>
  <c r="E45" i="23"/>
  <c r="E46" i="23"/>
  <c r="E47" i="23"/>
  <c r="E48" i="23"/>
  <c r="E49" i="23"/>
  <c r="E50" i="23"/>
  <c r="E51" i="23"/>
  <c r="E52" i="23"/>
  <c r="E53" i="23"/>
  <c r="E54" i="23"/>
  <c r="E55" i="23"/>
  <c r="E56" i="23"/>
  <c r="E57" i="23"/>
  <c r="E58" i="23"/>
  <c r="E59" i="23"/>
  <c r="E60" i="23"/>
  <c r="E61" i="23"/>
  <c r="E62" i="23"/>
  <c r="E63" i="23"/>
  <c r="E64" i="23"/>
  <c r="E65" i="23"/>
  <c r="E66" i="23"/>
  <c r="E67" i="23"/>
  <c r="E68" i="23"/>
  <c r="E69" i="23"/>
  <c r="E70" i="23"/>
  <c r="E71" i="23"/>
  <c r="E72" i="23"/>
  <c r="E73" i="23"/>
  <c r="E74" i="23"/>
  <c r="E75" i="23"/>
  <c r="E76" i="23"/>
  <c r="E77" i="23"/>
  <c r="E78" i="23"/>
  <c r="E79" i="23"/>
  <c r="E80" i="23"/>
  <c r="E81" i="23"/>
  <c r="E82" i="23"/>
  <c r="E83" i="23"/>
  <c r="E84" i="23"/>
  <c r="E85" i="23"/>
  <c r="E86" i="23"/>
  <c r="E87" i="23"/>
  <c r="E88" i="23"/>
  <c r="E89" i="23"/>
  <c r="E90" i="23"/>
  <c r="E91" i="23"/>
  <c r="E92" i="23"/>
  <c r="E93" i="23"/>
  <c r="E94" i="23"/>
  <c r="E95" i="23"/>
  <c r="E96" i="23"/>
  <c r="E97" i="23"/>
  <c r="E98" i="23"/>
  <c r="E99" i="23"/>
  <c r="E100" i="23"/>
  <c r="E4" i="23"/>
  <c r="D12" i="2" l="1"/>
  <c r="N170" i="15" l="1"/>
  <c r="N169" i="15"/>
  <c r="N171" i="15" l="1"/>
  <c r="N172" i="15"/>
  <c r="N173" i="15"/>
  <c r="N174" i="15"/>
  <c r="G4" i="25" l="1"/>
  <c r="C4" i="15" l="1"/>
  <c r="J20" i="2" l="1"/>
  <c r="E2" i="10" l="1"/>
  <c r="E3" i="10"/>
  <c r="E6" i="10"/>
  <c r="H32" i="25" l="1"/>
  <c r="G5" i="25"/>
  <c r="H5" i="25"/>
  <c r="G6" i="25"/>
  <c r="H6" i="25"/>
  <c r="G7" i="25"/>
  <c r="H7" i="25"/>
  <c r="G8" i="25"/>
  <c r="H8" i="25"/>
  <c r="G9" i="25"/>
  <c r="H9" i="25"/>
  <c r="G10" i="25"/>
  <c r="H10" i="25"/>
  <c r="G11" i="25"/>
  <c r="H11" i="25"/>
  <c r="G12" i="25"/>
  <c r="H12" i="25"/>
  <c r="G13" i="25"/>
  <c r="H13" i="25"/>
  <c r="G14" i="25"/>
  <c r="H14" i="25"/>
  <c r="G15" i="25"/>
  <c r="H15" i="25"/>
  <c r="G16" i="25"/>
  <c r="H16" i="25"/>
  <c r="G17" i="25"/>
  <c r="H17" i="25"/>
  <c r="G18" i="25"/>
  <c r="H18" i="25"/>
  <c r="G19" i="25"/>
  <c r="H19" i="25"/>
  <c r="G20" i="25"/>
  <c r="H20" i="25"/>
  <c r="G21" i="25"/>
  <c r="H21" i="25"/>
  <c r="G22" i="25"/>
  <c r="H22" i="25"/>
  <c r="G23" i="25"/>
  <c r="H23" i="25"/>
  <c r="G24" i="25"/>
  <c r="H24" i="25"/>
  <c r="G25" i="25"/>
  <c r="H25" i="25"/>
  <c r="G26" i="25"/>
  <c r="H26" i="25"/>
  <c r="G27" i="25"/>
  <c r="H27" i="25"/>
  <c r="G28" i="25"/>
  <c r="H28" i="25"/>
  <c r="G29" i="25"/>
  <c r="H29" i="25"/>
  <c r="G30" i="25"/>
  <c r="H30" i="25"/>
  <c r="G31" i="25"/>
  <c r="H31" i="25"/>
  <c r="G32" i="25"/>
  <c r="D55" i="15" l="1"/>
  <c r="C21" i="11" l="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93" i="11"/>
  <c r="C94" i="11"/>
  <c r="C95" i="11"/>
  <c r="C96" i="11"/>
  <c r="C97" i="11"/>
  <c r="C98" i="11"/>
  <c r="C99" i="11"/>
  <c r="C100" i="11"/>
  <c r="C101" i="11"/>
  <c r="C102" i="11"/>
  <c r="C103" i="11"/>
  <c r="C104" i="11"/>
  <c r="C105" i="11"/>
  <c r="C106" i="11"/>
  <c r="C107" i="11"/>
  <c r="C108" i="11"/>
  <c r="C109" i="11"/>
  <c r="C110" i="11"/>
  <c r="C111" i="11"/>
  <c r="C112" i="11"/>
  <c r="C113" i="11"/>
  <c r="C114" i="11"/>
  <c r="C115" i="11"/>
  <c r="C116" i="11"/>
  <c r="C117" i="11"/>
  <c r="C118" i="11"/>
  <c r="C119" i="11"/>
  <c r="C120" i="11"/>
  <c r="C121" i="11"/>
  <c r="C122" i="11"/>
  <c r="C123" i="11"/>
  <c r="C124" i="11"/>
  <c r="C125" i="11"/>
  <c r="C126" i="11"/>
  <c r="C127" i="11"/>
  <c r="C128" i="11"/>
  <c r="C129" i="11"/>
  <c r="C130" i="11"/>
  <c r="C131" i="11"/>
  <c r="C132" i="11"/>
  <c r="C133" i="11"/>
  <c r="C134" i="11"/>
  <c r="C135" i="11"/>
  <c r="C136" i="11"/>
  <c r="C137" i="11"/>
  <c r="C138" i="11"/>
  <c r="C139" i="11"/>
  <c r="C140" i="11"/>
  <c r="C141" i="11"/>
  <c r="C142" i="11"/>
  <c r="C143" i="11"/>
  <c r="C144" i="11"/>
  <c r="C145" i="11"/>
  <c r="C146" i="11"/>
  <c r="C147" i="11"/>
  <c r="C148" i="11"/>
  <c r="C149" i="11"/>
  <c r="C150" i="11"/>
  <c r="C151" i="11"/>
  <c r="C152" i="11"/>
  <c r="C153" i="11"/>
  <c r="C154" i="11"/>
  <c r="C155" i="11"/>
  <c r="C156" i="11"/>
  <c r="C157" i="11"/>
  <c r="C158" i="11"/>
  <c r="C159" i="11"/>
  <c r="C160" i="11"/>
  <c r="C161" i="11"/>
  <c r="C162" i="11"/>
  <c r="C163" i="11"/>
  <c r="C164" i="11"/>
  <c r="C165" i="11"/>
  <c r="C166" i="11"/>
  <c r="C167" i="11"/>
  <c r="C168" i="11"/>
  <c r="C169" i="11"/>
  <c r="C170" i="11"/>
  <c r="C171" i="11"/>
  <c r="C172" i="11"/>
  <c r="C173" i="11"/>
  <c r="C174" i="11"/>
  <c r="C175" i="11"/>
  <c r="C176" i="11"/>
  <c r="C177" i="11"/>
  <c r="C178" i="11"/>
  <c r="C179" i="11"/>
  <c r="C180" i="11"/>
  <c r="C181" i="11"/>
  <c r="C182" i="11"/>
  <c r="C183" i="11"/>
  <c r="C184" i="11"/>
  <c r="C185" i="11"/>
  <c r="C186" i="11"/>
  <c r="C187" i="11"/>
  <c r="C188" i="11"/>
  <c r="C189" i="11"/>
  <c r="C190" i="11"/>
  <c r="C191" i="11"/>
  <c r="C192" i="11"/>
  <c r="C193" i="11"/>
  <c r="C194" i="11"/>
  <c r="C195" i="11"/>
  <c r="C196" i="11"/>
  <c r="C197" i="11"/>
  <c r="C198" i="11"/>
  <c r="C199" i="11"/>
  <c r="C200" i="11"/>
  <c r="C201" i="11"/>
  <c r="C202" i="11"/>
  <c r="C203" i="11"/>
  <c r="C204" i="11"/>
  <c r="C205" i="11"/>
  <c r="C206" i="11"/>
  <c r="C207" i="11"/>
  <c r="C208" i="11"/>
  <c r="C209" i="11"/>
  <c r="C210" i="11"/>
  <c r="C211" i="11"/>
  <c r="C212" i="11"/>
  <c r="C213" i="11"/>
  <c r="C214" i="11"/>
  <c r="C215" i="11"/>
  <c r="C216" i="11"/>
  <c r="C217" i="11"/>
  <c r="C218" i="11"/>
  <c r="C219" i="11"/>
  <c r="C220" i="11"/>
  <c r="C221" i="11"/>
  <c r="C222" i="11"/>
  <c r="C223" i="11"/>
  <c r="C224" i="11"/>
  <c r="C225" i="11"/>
  <c r="C226" i="11"/>
  <c r="C227" i="11"/>
  <c r="C228" i="11"/>
  <c r="C229" i="11"/>
  <c r="C230" i="11"/>
  <c r="C231" i="11"/>
  <c r="C232" i="11"/>
  <c r="C233" i="11"/>
  <c r="C234" i="11"/>
  <c r="C235" i="11"/>
  <c r="C236" i="11"/>
  <c r="C237" i="11"/>
  <c r="C238" i="11"/>
  <c r="C239" i="11"/>
  <c r="C240" i="11"/>
  <c r="C241" i="11"/>
  <c r="C242" i="11"/>
  <c r="C243" i="11"/>
  <c r="C244" i="11"/>
  <c r="C245" i="11"/>
  <c r="C246" i="11"/>
  <c r="C247" i="11"/>
  <c r="C248" i="11"/>
  <c r="C249" i="11"/>
  <c r="C250" i="11"/>
  <c r="C251" i="11"/>
  <c r="C252" i="11"/>
  <c r="C253" i="11"/>
  <c r="C254" i="11"/>
  <c r="C255" i="11"/>
  <c r="C256" i="11"/>
  <c r="C257" i="11"/>
  <c r="C258" i="11"/>
  <c r="C259" i="11"/>
  <c r="C260" i="11"/>
  <c r="C261" i="11"/>
  <c r="C262" i="11"/>
  <c r="C263" i="11"/>
  <c r="C264" i="11"/>
  <c r="C265" i="11"/>
  <c r="C266" i="11"/>
  <c r="C267" i="11"/>
  <c r="C268" i="11"/>
  <c r="C269" i="11"/>
  <c r="Q7" i="10"/>
  <c r="Q8" i="10"/>
  <c r="Q9" i="10"/>
  <c r="Q10" i="10"/>
  <c r="Q11" i="10"/>
  <c r="Q12" i="10"/>
  <c r="Q13" i="10"/>
  <c r="Q14" i="10"/>
  <c r="Q15" i="10"/>
  <c r="Q5" i="10"/>
  <c r="Q6" i="10"/>
  <c r="ES268" i="11" l="1"/>
  <c r="ES266" i="11"/>
  <c r="ES264" i="11"/>
  <c r="ES262" i="11"/>
  <c r="ES260" i="11"/>
  <c r="ES258" i="11"/>
  <c r="ES256" i="11"/>
  <c r="ES254" i="11"/>
  <c r="ES252" i="11"/>
  <c r="ES250" i="11"/>
  <c r="ES248" i="11"/>
  <c r="ES246" i="11"/>
  <c r="ES244" i="11"/>
  <c r="ES242" i="11"/>
  <c r="ES240" i="11"/>
  <c r="ES238" i="11"/>
  <c r="ES236" i="11"/>
  <c r="ES234" i="11"/>
  <c r="ES232" i="11"/>
  <c r="ES230" i="11"/>
  <c r="ES228" i="11"/>
  <c r="ES226" i="11"/>
  <c r="ES224" i="11"/>
  <c r="ES222" i="11"/>
  <c r="ES220" i="11"/>
  <c r="ES218" i="11"/>
  <c r="ES216" i="11"/>
  <c r="ES214" i="11"/>
  <c r="ES212" i="11"/>
  <c r="ES210" i="11"/>
  <c r="ES208" i="11"/>
  <c r="ES206" i="11"/>
  <c r="ES204" i="11"/>
  <c r="ES202" i="11"/>
  <c r="ES200" i="11"/>
  <c r="ES198" i="11"/>
  <c r="ES196" i="11"/>
  <c r="ES194" i="11"/>
  <c r="ES192" i="11"/>
  <c r="ES190" i="11"/>
  <c r="ES188" i="11"/>
  <c r="ES186" i="11"/>
  <c r="ES184" i="11"/>
  <c r="ES182" i="11"/>
  <c r="ES180" i="11"/>
  <c r="ES178" i="11"/>
  <c r="ES176" i="11"/>
  <c r="ES174" i="11"/>
  <c r="ES172" i="11"/>
  <c r="ES170" i="11"/>
  <c r="ES168" i="11"/>
  <c r="ES166" i="11"/>
  <c r="ES164" i="11"/>
  <c r="ES162" i="11"/>
  <c r="ES160" i="11"/>
  <c r="ES158" i="11"/>
  <c r="ES156" i="11"/>
  <c r="ES154" i="11"/>
  <c r="ES152" i="11"/>
  <c r="ES150" i="11"/>
  <c r="ES148" i="11"/>
  <c r="ES146" i="11"/>
  <c r="ES144" i="11"/>
  <c r="ES142" i="11"/>
  <c r="ES140" i="11"/>
  <c r="ES138" i="11"/>
  <c r="ES136" i="11"/>
  <c r="ES134" i="11"/>
  <c r="ES132" i="11"/>
  <c r="ES130" i="11"/>
  <c r="ES128" i="11"/>
  <c r="ES126" i="11"/>
  <c r="ES124" i="11"/>
  <c r="ES122" i="11"/>
  <c r="ES120" i="11"/>
  <c r="ES118" i="11"/>
  <c r="ES116" i="11"/>
  <c r="ES114" i="11"/>
  <c r="ES112" i="11"/>
  <c r="ES110" i="11"/>
  <c r="ES108" i="11"/>
  <c r="ES106" i="11"/>
  <c r="ES104" i="11"/>
  <c r="ES102" i="11"/>
  <c r="ES100" i="11"/>
  <c r="ES98" i="11"/>
  <c r="ES96" i="11"/>
  <c r="ES94" i="11"/>
  <c r="ES92" i="11"/>
  <c r="ES90" i="11"/>
  <c r="ES88" i="11"/>
  <c r="ES86" i="11"/>
  <c r="ES84" i="11"/>
  <c r="ES82" i="11"/>
  <c r="ES80" i="11"/>
  <c r="ES78" i="11"/>
  <c r="ES76" i="11"/>
  <c r="ES74" i="11"/>
  <c r="ES72" i="11"/>
  <c r="ES70" i="11"/>
  <c r="ES68" i="11"/>
  <c r="ES66" i="11"/>
  <c r="ES64" i="11"/>
  <c r="ES62" i="11"/>
  <c r="ES60" i="11"/>
  <c r="ES58" i="11"/>
  <c r="ES56" i="11"/>
  <c r="ES54" i="11"/>
  <c r="ES52" i="11"/>
  <c r="ES50" i="11"/>
  <c r="ES48" i="11"/>
  <c r="ES46" i="11"/>
  <c r="ES44" i="11"/>
  <c r="ES42" i="11"/>
  <c r="ES40" i="11"/>
  <c r="ES38" i="11"/>
  <c r="ES36" i="11"/>
  <c r="ES34" i="11"/>
  <c r="ES32" i="11"/>
  <c r="ES30" i="11"/>
  <c r="ES28" i="11"/>
  <c r="ES26" i="11"/>
  <c r="ES24" i="11"/>
  <c r="ES22" i="11"/>
  <c r="ES269" i="11"/>
  <c r="ES267" i="11"/>
  <c r="ES265" i="11"/>
  <c r="ES263" i="11"/>
  <c r="ES261" i="11"/>
  <c r="ES259" i="11"/>
  <c r="ES257" i="11"/>
  <c r="ES255" i="11"/>
  <c r="ES253" i="11"/>
  <c r="ES251" i="11"/>
  <c r="ES249" i="11"/>
  <c r="ES247" i="11"/>
  <c r="ES245" i="11"/>
  <c r="ES243" i="11"/>
  <c r="ES241" i="11"/>
  <c r="ES239" i="11"/>
  <c r="ES237" i="11"/>
  <c r="ES235" i="11"/>
  <c r="ES233" i="11"/>
  <c r="ES231" i="11"/>
  <c r="ES229" i="11"/>
  <c r="ES227" i="11"/>
  <c r="ES225" i="11"/>
  <c r="ES223" i="11"/>
  <c r="ES221" i="11"/>
  <c r="ES219" i="11"/>
  <c r="ES217" i="11"/>
  <c r="ES215" i="11"/>
  <c r="ES213" i="11"/>
  <c r="ES211" i="11"/>
  <c r="ES209" i="11"/>
  <c r="ES207" i="11"/>
  <c r="ES205" i="11"/>
  <c r="ES203" i="11"/>
  <c r="ES201" i="11"/>
  <c r="ES199" i="11"/>
  <c r="ES197" i="11"/>
  <c r="ES195" i="11"/>
  <c r="ES193" i="11"/>
  <c r="ES191" i="11"/>
  <c r="ES189" i="11"/>
  <c r="ES187" i="11"/>
  <c r="ES185" i="11"/>
  <c r="ES183" i="11"/>
  <c r="ES181" i="11"/>
  <c r="ES179" i="11"/>
  <c r="ES177" i="11"/>
  <c r="ES175" i="11"/>
  <c r="ES173" i="11"/>
  <c r="ES171" i="11"/>
  <c r="ES169" i="11"/>
  <c r="ES167" i="11"/>
  <c r="ES165" i="11"/>
  <c r="ES163" i="11"/>
  <c r="ES161" i="11"/>
  <c r="ES159" i="11"/>
  <c r="ES157" i="11"/>
  <c r="ES155" i="11"/>
  <c r="ES153" i="11"/>
  <c r="ES151" i="11"/>
  <c r="ES149" i="11"/>
  <c r="ES147" i="11"/>
  <c r="ES145" i="11"/>
  <c r="ES143" i="11"/>
  <c r="ES141" i="11"/>
  <c r="ES139" i="11"/>
  <c r="ES137" i="11"/>
  <c r="ES135" i="11"/>
  <c r="ES133" i="11"/>
  <c r="ES131" i="11"/>
  <c r="ES129" i="11"/>
  <c r="ES127" i="11"/>
  <c r="ES125" i="11"/>
  <c r="ES123" i="11"/>
  <c r="ES121" i="11"/>
  <c r="ES119" i="11"/>
  <c r="ES117" i="11"/>
  <c r="ES115" i="11"/>
  <c r="ES113" i="11"/>
  <c r="ES111" i="11"/>
  <c r="ES109" i="11"/>
  <c r="ES107" i="11"/>
  <c r="ES105" i="11"/>
  <c r="ES103" i="11"/>
  <c r="ES101" i="11"/>
  <c r="ES99" i="11"/>
  <c r="ES97" i="11"/>
  <c r="ES95" i="11"/>
  <c r="ES93" i="11"/>
  <c r="ES91" i="11"/>
  <c r="ES89" i="11"/>
  <c r="ES87" i="11"/>
  <c r="ES85" i="11"/>
  <c r="ES83" i="11"/>
  <c r="ES81" i="11"/>
  <c r="ES79" i="11"/>
  <c r="ES77" i="11"/>
  <c r="ES75" i="11"/>
  <c r="ES73" i="11"/>
  <c r="ES71" i="11"/>
  <c r="ES69" i="11"/>
  <c r="ES67" i="11"/>
  <c r="ES65" i="11"/>
  <c r="ES63" i="11"/>
  <c r="ES61" i="11"/>
  <c r="ES59" i="11"/>
  <c r="ES57" i="11"/>
  <c r="ES55" i="11"/>
  <c r="ES53" i="11"/>
  <c r="ES51" i="11"/>
  <c r="ES49" i="11"/>
  <c r="ES47" i="11"/>
  <c r="ES45" i="11"/>
  <c r="ES43" i="11"/>
  <c r="ES41" i="11"/>
  <c r="ES39" i="11"/>
  <c r="ES37" i="11"/>
  <c r="ES35" i="11"/>
  <c r="ES33" i="11"/>
  <c r="ES31" i="11"/>
  <c r="ES29" i="11"/>
  <c r="ES27" i="11"/>
  <c r="ES25" i="11"/>
  <c r="ES23" i="11"/>
  <c r="ES21" i="11"/>
  <c r="EX20" i="11" l="1"/>
  <c r="E7" i="14" l="1"/>
  <c r="E8" i="14"/>
  <c r="E9" i="14"/>
  <c r="E10" i="14"/>
  <c r="E11" i="14"/>
  <c r="E12" i="14"/>
  <c r="E13" i="14"/>
  <c r="E14" i="14"/>
  <c r="E15" i="14"/>
  <c r="E16" i="14"/>
  <c r="E17" i="14"/>
  <c r="E18" i="14"/>
  <c r="E19" i="14"/>
  <c r="E20" i="14"/>
  <c r="E21" i="14"/>
  <c r="E22" i="14"/>
  <c r="E23" i="14"/>
  <c r="E24" i="14"/>
  <c r="E25" i="14"/>
  <c r="E26" i="14"/>
  <c r="E27" i="14"/>
  <c r="E28" i="14"/>
  <c r="E29" i="14"/>
  <c r="E30" i="14"/>
  <c r="E31" i="14"/>
  <c r="E32" i="14"/>
  <c r="E33" i="14"/>
  <c r="E34" i="14"/>
  <c r="E35" i="14"/>
  <c r="E36" i="14"/>
  <c r="E37" i="14"/>
  <c r="E38" i="14"/>
  <c r="E39" i="14"/>
  <c r="E40" i="14"/>
  <c r="E41" i="14"/>
  <c r="E42" i="14"/>
  <c r="E43" i="14"/>
  <c r="E44" i="14"/>
  <c r="E45" i="14"/>
  <c r="E46" i="14"/>
  <c r="E47" i="14"/>
  <c r="E48" i="14"/>
  <c r="E49" i="14"/>
  <c r="E50" i="14"/>
  <c r="E51" i="14"/>
  <c r="E52" i="14"/>
  <c r="E53" i="14"/>
  <c r="E54" i="14"/>
  <c r="E55" i="14"/>
  <c r="E56" i="14"/>
  <c r="E57" i="14"/>
  <c r="E58" i="14"/>
  <c r="E59" i="14"/>
  <c r="E60" i="14"/>
  <c r="E61" i="14"/>
  <c r="E62" i="14"/>
  <c r="E63" i="14"/>
  <c r="E64" i="14"/>
  <c r="E65" i="14"/>
  <c r="E66" i="14"/>
  <c r="E67" i="14"/>
  <c r="E68" i="14"/>
  <c r="E69" i="14"/>
  <c r="E70" i="14"/>
  <c r="E71" i="14"/>
  <c r="E72" i="14"/>
  <c r="E73" i="14"/>
  <c r="E74" i="14"/>
  <c r="E75" i="14"/>
  <c r="E76" i="14"/>
  <c r="E77" i="14"/>
  <c r="E78" i="14"/>
  <c r="E79" i="14"/>
  <c r="E80" i="14"/>
  <c r="E81" i="14"/>
  <c r="E82" i="14"/>
  <c r="E83" i="14"/>
  <c r="E84" i="14"/>
  <c r="E85" i="14"/>
  <c r="E86" i="14"/>
  <c r="E87" i="14"/>
  <c r="E88" i="14"/>
  <c r="E89" i="14"/>
  <c r="E90" i="14"/>
  <c r="E91" i="14"/>
  <c r="E92" i="14"/>
  <c r="E93" i="14"/>
  <c r="E94" i="14"/>
  <c r="E95" i="14"/>
  <c r="E96" i="14"/>
  <c r="E97" i="14"/>
  <c r="E98" i="14"/>
  <c r="E99" i="14"/>
  <c r="E100" i="14"/>
  <c r="E101" i="14"/>
  <c r="E102" i="14"/>
  <c r="E103" i="14"/>
  <c r="E104" i="14"/>
  <c r="E105" i="14"/>
  <c r="E106" i="14"/>
  <c r="E107" i="14"/>
  <c r="E108" i="14"/>
  <c r="E109" i="14"/>
  <c r="E110" i="14"/>
  <c r="E111" i="14"/>
  <c r="E112" i="14"/>
  <c r="E113" i="14"/>
  <c r="E114" i="14"/>
  <c r="E115" i="14"/>
  <c r="E116" i="14"/>
  <c r="E117" i="14"/>
  <c r="E118" i="14"/>
  <c r="E119" i="14"/>
  <c r="E120" i="14"/>
  <c r="E121" i="14"/>
  <c r="E122" i="14"/>
  <c r="E19" i="13" l="1"/>
  <c r="E20" i="13"/>
  <c r="E21" i="13"/>
  <c r="E22" i="13"/>
  <c r="E23" i="13"/>
  <c r="E24" i="13"/>
  <c r="E25" i="13"/>
  <c r="E26" i="13"/>
  <c r="E27" i="13"/>
  <c r="E28" i="13"/>
  <c r="E29" i="13"/>
  <c r="E30" i="13"/>
  <c r="E31" i="13"/>
  <c r="E32" i="13"/>
  <c r="E33" i="13"/>
  <c r="E34" i="13"/>
  <c r="E35" i="13"/>
  <c r="E36" i="13"/>
  <c r="E37" i="13"/>
  <c r="E38" i="13"/>
  <c r="E39" i="13"/>
  <c r="E40" i="13"/>
  <c r="E41" i="13"/>
  <c r="E42" i="13"/>
  <c r="E43" i="13"/>
  <c r="E44" i="13"/>
  <c r="E45" i="13"/>
  <c r="E46" i="13"/>
  <c r="E47" i="13"/>
  <c r="E48" i="13"/>
  <c r="E49" i="13"/>
  <c r="E50" i="13"/>
  <c r="E51" i="13"/>
  <c r="E52" i="13"/>
  <c r="E53" i="13"/>
  <c r="E54" i="13"/>
  <c r="E55" i="13"/>
  <c r="E56" i="13"/>
  <c r="E57" i="13"/>
  <c r="E58" i="13"/>
  <c r="E59" i="13"/>
  <c r="E60" i="13"/>
  <c r="E61" i="13"/>
  <c r="E62" i="13"/>
  <c r="E63" i="13"/>
  <c r="E64" i="13"/>
  <c r="E65" i="13"/>
  <c r="E66" i="13"/>
  <c r="E67" i="13"/>
  <c r="E68" i="13"/>
  <c r="E69" i="13"/>
  <c r="E70" i="13"/>
  <c r="E71" i="13"/>
  <c r="E72" i="13"/>
  <c r="E73" i="13"/>
  <c r="E74" i="13"/>
  <c r="E75" i="13"/>
  <c r="E76" i="13"/>
  <c r="E77" i="13"/>
  <c r="E78" i="13"/>
  <c r="E79" i="13"/>
  <c r="E80" i="13"/>
  <c r="E81" i="13"/>
  <c r="E82" i="13"/>
  <c r="E83" i="13"/>
  <c r="E84" i="13"/>
  <c r="E85" i="13"/>
  <c r="E86" i="13"/>
  <c r="E87" i="13"/>
  <c r="E88" i="13"/>
  <c r="E89" i="13"/>
  <c r="E90" i="13"/>
  <c r="E91" i="13"/>
  <c r="E92" i="13"/>
  <c r="E93" i="13"/>
  <c r="E94" i="13"/>
  <c r="E95" i="13"/>
  <c r="E96" i="13"/>
  <c r="E97" i="13"/>
  <c r="E98" i="13"/>
  <c r="E99" i="13"/>
  <c r="E100" i="13"/>
  <c r="E6" i="13"/>
  <c r="E7" i="13"/>
  <c r="E8" i="13"/>
  <c r="E9" i="13"/>
  <c r="E10" i="13"/>
  <c r="E11" i="13"/>
  <c r="E12" i="13"/>
  <c r="E13" i="13"/>
  <c r="E14" i="13"/>
  <c r="E15" i="13"/>
  <c r="E16" i="13"/>
  <c r="E17" i="13"/>
  <c r="E18" i="13"/>
  <c r="FR20" i="11"/>
  <c r="A5" i="14"/>
  <c r="H4" i="25" l="1"/>
  <c r="H2" i="11" l="1"/>
  <c r="E5" i="13" l="1"/>
  <c r="G20" i="11"/>
  <c r="O20" i="11"/>
  <c r="C20" i="11"/>
  <c r="C20" i="10" s="1"/>
  <c r="AA20" i="10" s="1"/>
  <c r="I20" i="11"/>
  <c r="J20" i="11"/>
  <c r="K20" i="11"/>
  <c r="L20" i="11"/>
  <c r="ET20" i="11" l="1"/>
  <c r="C5" i="19"/>
  <c r="FK20" i="11"/>
  <c r="EZ20" i="11"/>
  <c r="EW20" i="11"/>
  <c r="DB20" i="11" l="1"/>
  <c r="E6" i="14" l="1"/>
  <c r="AS20" i="11"/>
  <c r="P20" i="11" l="1"/>
  <c r="H20" i="11" s="1"/>
  <c r="J20" i="10" s="1"/>
  <c r="M20" i="11"/>
  <c r="EY20" i="11"/>
  <c r="CB20" i="11"/>
  <c r="AX20" i="11"/>
  <c r="FC20" i="11" s="1"/>
  <c r="F20" i="11"/>
  <c r="E20" i="11"/>
  <c r="D20" i="11"/>
  <c r="N20" i="11" l="1"/>
  <c r="FF20" i="11"/>
  <c r="AP20" i="11"/>
  <c r="S20" i="11"/>
  <c r="R20" i="11"/>
  <c r="Q20" i="11"/>
  <c r="AB20" i="11"/>
  <c r="C20" i="2"/>
  <c r="AQ20" i="11" l="1"/>
  <c r="FA20" i="11"/>
  <c r="BX20" i="11"/>
  <c r="FG20" i="11"/>
  <c r="I20" i="2"/>
  <c r="F20" i="2"/>
  <c r="T20" i="11"/>
  <c r="FH20" i="11" s="1"/>
  <c r="L20" i="2" l="1"/>
  <c r="K20" i="2"/>
  <c r="CA20" i="11"/>
  <c r="AR20" i="11"/>
  <c r="AV20" i="11"/>
  <c r="D100" i="23"/>
  <c r="C100" i="23"/>
  <c r="D99" i="23"/>
  <c r="C99" i="23"/>
  <c r="D98" i="23"/>
  <c r="C98" i="23"/>
  <c r="D97" i="23"/>
  <c r="C97" i="23"/>
  <c r="D96" i="23"/>
  <c r="C96" i="23"/>
  <c r="D95" i="23"/>
  <c r="C95" i="23"/>
  <c r="D94" i="23"/>
  <c r="C94" i="23"/>
  <c r="D93" i="23"/>
  <c r="C93" i="23"/>
  <c r="D92" i="23"/>
  <c r="C92" i="23"/>
  <c r="D91" i="23"/>
  <c r="C91" i="23"/>
  <c r="D90" i="23"/>
  <c r="C90" i="23"/>
  <c r="D89" i="23"/>
  <c r="C89" i="23"/>
  <c r="D88" i="23"/>
  <c r="C88" i="23"/>
  <c r="D87" i="23"/>
  <c r="C87" i="23"/>
  <c r="D86" i="23"/>
  <c r="C86" i="23"/>
  <c r="D85" i="23"/>
  <c r="C85" i="23"/>
  <c r="D84" i="23"/>
  <c r="C84" i="23"/>
  <c r="D83" i="23"/>
  <c r="C83" i="23"/>
  <c r="D82" i="23"/>
  <c r="C82" i="23"/>
  <c r="D81" i="23"/>
  <c r="C81" i="23"/>
  <c r="D80" i="23"/>
  <c r="C80" i="23"/>
  <c r="D79" i="23"/>
  <c r="C79" i="23"/>
  <c r="D78" i="23"/>
  <c r="C78" i="23"/>
  <c r="D77" i="23"/>
  <c r="C77" i="23"/>
  <c r="D76" i="23"/>
  <c r="C76" i="23"/>
  <c r="D75" i="23"/>
  <c r="C75" i="23"/>
  <c r="D74" i="23"/>
  <c r="C74" i="23"/>
  <c r="D73" i="23"/>
  <c r="C73" i="23"/>
  <c r="D72" i="23"/>
  <c r="C72" i="23"/>
  <c r="D71" i="23"/>
  <c r="C71" i="23"/>
  <c r="D70" i="23"/>
  <c r="C70" i="23"/>
  <c r="D69" i="23"/>
  <c r="C69" i="23"/>
  <c r="D68" i="23"/>
  <c r="C68" i="23"/>
  <c r="D67" i="23"/>
  <c r="C67" i="23"/>
  <c r="D66" i="23"/>
  <c r="C66" i="23"/>
  <c r="D65" i="23"/>
  <c r="C65" i="23"/>
  <c r="D64" i="23"/>
  <c r="C64" i="23"/>
  <c r="D63" i="23"/>
  <c r="C63" i="23"/>
  <c r="D62" i="23"/>
  <c r="C62" i="23"/>
  <c r="D61" i="23"/>
  <c r="C61" i="23"/>
  <c r="D60" i="23"/>
  <c r="C60" i="23"/>
  <c r="D59" i="23"/>
  <c r="C59" i="23"/>
  <c r="D58" i="23"/>
  <c r="C58" i="23"/>
  <c r="D57" i="23"/>
  <c r="C57" i="23"/>
  <c r="D56" i="23"/>
  <c r="C56" i="23"/>
  <c r="D55" i="23"/>
  <c r="C55" i="23"/>
  <c r="D54" i="23"/>
  <c r="C54" i="23"/>
  <c r="D53" i="23"/>
  <c r="C53" i="23"/>
  <c r="D52" i="23"/>
  <c r="C52" i="23"/>
  <c r="D51" i="23"/>
  <c r="C51" i="23"/>
  <c r="D50" i="23"/>
  <c r="C50" i="23"/>
  <c r="D49" i="23"/>
  <c r="C49" i="23"/>
  <c r="D48" i="23"/>
  <c r="C48" i="23"/>
  <c r="D47" i="23"/>
  <c r="C47" i="23"/>
  <c r="D46" i="23"/>
  <c r="C46" i="23"/>
  <c r="D45" i="23"/>
  <c r="C45" i="23"/>
  <c r="D44" i="23"/>
  <c r="C44" i="23"/>
  <c r="D43" i="23"/>
  <c r="C43" i="23"/>
  <c r="D42" i="23"/>
  <c r="C42" i="23"/>
  <c r="D41" i="23"/>
  <c r="C41" i="23"/>
  <c r="D40" i="23"/>
  <c r="C40" i="23"/>
  <c r="D39" i="23"/>
  <c r="C39" i="23"/>
  <c r="D38" i="23"/>
  <c r="C38" i="23"/>
  <c r="D37" i="23"/>
  <c r="C37" i="23"/>
  <c r="D36" i="23"/>
  <c r="C36" i="23"/>
  <c r="D35" i="23"/>
  <c r="C35" i="23"/>
  <c r="D34" i="23"/>
  <c r="C34" i="23"/>
  <c r="D33" i="23"/>
  <c r="C33" i="23"/>
  <c r="D32" i="23"/>
  <c r="C32" i="23"/>
  <c r="D31" i="23"/>
  <c r="C31" i="23"/>
  <c r="D30" i="23"/>
  <c r="C30" i="23"/>
  <c r="D29" i="23"/>
  <c r="C29" i="23"/>
  <c r="D28" i="23"/>
  <c r="C28" i="23"/>
  <c r="D27" i="23"/>
  <c r="C27" i="23"/>
  <c r="D26" i="23"/>
  <c r="C26" i="23"/>
  <c r="D25" i="23"/>
  <c r="C25" i="23"/>
  <c r="D24" i="23"/>
  <c r="C24" i="23"/>
  <c r="D23" i="23"/>
  <c r="C23" i="23"/>
  <c r="D22" i="23"/>
  <c r="C22" i="23"/>
  <c r="D21" i="23"/>
  <c r="C21" i="23"/>
  <c r="D20" i="23"/>
  <c r="C20" i="23"/>
  <c r="D19" i="23"/>
  <c r="C19" i="23"/>
  <c r="D18" i="23"/>
  <c r="C18" i="23"/>
  <c r="D17" i="23"/>
  <c r="C17" i="23"/>
  <c r="D16" i="23"/>
  <c r="C16" i="23"/>
  <c r="D15" i="23"/>
  <c r="C15" i="23"/>
  <c r="D14" i="23"/>
  <c r="C14" i="23"/>
  <c r="D13" i="23"/>
  <c r="C13" i="23"/>
  <c r="D12" i="23"/>
  <c r="C12" i="23"/>
  <c r="D11" i="23"/>
  <c r="C11" i="23"/>
  <c r="D10" i="23"/>
  <c r="C10" i="23"/>
  <c r="D9" i="23"/>
  <c r="C9" i="23"/>
  <c r="D8" i="23"/>
  <c r="C8" i="23"/>
  <c r="D7" i="23"/>
  <c r="C7" i="23"/>
  <c r="D6" i="23"/>
  <c r="C6" i="23"/>
  <c r="D5" i="23"/>
  <c r="C5" i="23"/>
  <c r="E2" i="11" l="1"/>
  <c r="E4" i="10" s="1"/>
  <c r="D2" i="21"/>
  <c r="L162" i="15"/>
  <c r="L163" i="15"/>
  <c r="L164" i="15"/>
  <c r="L165" i="15"/>
  <c r="L166" i="15"/>
  <c r="L167" i="15"/>
  <c r="L129" i="15"/>
  <c r="L130" i="15"/>
  <c r="L131" i="15"/>
  <c r="L132" i="15"/>
  <c r="L134" i="15"/>
  <c r="L136" i="15"/>
  <c r="L138" i="15"/>
  <c r="L139" i="15"/>
  <c r="L140" i="15"/>
  <c r="L141" i="15"/>
  <c r="L142" i="15"/>
  <c r="L143" i="15"/>
  <c r="L144" i="15"/>
  <c r="L145" i="15"/>
  <c r="L146" i="15"/>
  <c r="L147" i="15"/>
  <c r="L148" i="15"/>
  <c r="L149" i="15"/>
  <c r="L150" i="15"/>
  <c r="L151" i="15"/>
  <c r="L152" i="15"/>
  <c r="L153" i="15"/>
  <c r="L154" i="15"/>
  <c r="L155" i="15"/>
  <c r="L156" i="15"/>
  <c r="L157" i="15"/>
  <c r="L158" i="15"/>
  <c r="L159" i="15"/>
  <c r="L160" i="15"/>
  <c r="L161" i="15"/>
  <c r="L128" i="15"/>
  <c r="G2" i="21"/>
  <c r="K115" i="15"/>
  <c r="K116" i="15"/>
  <c r="K117" i="15"/>
  <c r="K118" i="15"/>
  <c r="K119" i="15"/>
  <c r="K120" i="15"/>
  <c r="K121" i="15"/>
  <c r="K122" i="15"/>
  <c r="K123" i="15"/>
  <c r="K124" i="15"/>
  <c r="K125" i="15"/>
  <c r="K126" i="15"/>
  <c r="K114" i="15"/>
  <c r="A2" i="22"/>
  <c r="J108" i="15"/>
  <c r="J109" i="15"/>
  <c r="J110" i="15"/>
  <c r="J111" i="15"/>
  <c r="J112" i="15"/>
  <c r="J107" i="15"/>
  <c r="J102" i="15"/>
  <c r="J103" i="15"/>
  <c r="J104" i="15"/>
  <c r="J105" i="15"/>
  <c r="J106" i="15"/>
  <c r="J101" i="15"/>
  <c r="J92" i="15"/>
  <c r="J93" i="15"/>
  <c r="J94" i="15"/>
  <c r="J95" i="15"/>
  <c r="J97" i="15"/>
  <c r="J99" i="15"/>
  <c r="J91" i="15"/>
  <c r="B2" i="21"/>
  <c r="D16" i="15"/>
  <c r="D12" i="15" l="1"/>
  <c r="D11" i="15"/>
  <c r="D14" i="15"/>
  <c r="D13" i="15"/>
  <c r="E2" i="21"/>
  <c r="B2" i="22"/>
  <c r="C2" i="22" s="1"/>
  <c r="L12" i="1" s="1"/>
  <c r="C2" i="21"/>
  <c r="C5" i="15"/>
  <c r="C79" i="15"/>
  <c r="C6" i="15" s="1"/>
  <c r="D56" i="15"/>
  <c r="D57" i="15"/>
  <c r="D58" i="15"/>
  <c r="D59" i="15"/>
  <c r="D53" i="15"/>
  <c r="D54" i="15"/>
  <c r="D52" i="15"/>
  <c r="D19" i="15"/>
  <c r="D20" i="15"/>
  <c r="D21" i="15"/>
  <c r="D22" i="15"/>
  <c r="D23" i="15"/>
  <c r="S258" i="1" l="1"/>
  <c r="S159" i="1"/>
  <c r="S81" i="1"/>
  <c r="S200" i="1"/>
  <c r="S235" i="1"/>
  <c r="S251" i="1"/>
  <c r="S136" i="1"/>
  <c r="S31" i="1"/>
  <c r="S117" i="1"/>
  <c r="S207" i="1"/>
  <c r="S35" i="1"/>
  <c r="S152" i="1"/>
  <c r="S175" i="1"/>
  <c r="S239" i="1"/>
  <c r="S50" i="1"/>
  <c r="S82" i="1"/>
  <c r="S118" i="1"/>
  <c r="S182" i="1"/>
  <c r="S192" i="1"/>
  <c r="S256" i="1"/>
  <c r="S243" i="1"/>
  <c r="S138" i="1"/>
  <c r="S262" i="1"/>
  <c r="S161" i="1"/>
  <c r="S184" i="1"/>
  <c r="S216" i="1"/>
  <c r="S248" i="1"/>
  <c r="S171" i="1"/>
  <c r="S203" i="1"/>
  <c r="S178" i="1"/>
  <c r="S89" i="1"/>
  <c r="S153" i="1"/>
  <c r="S24" i="1"/>
  <c r="S88" i="1"/>
  <c r="S225" i="1"/>
  <c r="S208" i="1"/>
  <c r="S211" i="1"/>
  <c r="S22" i="1"/>
  <c r="S222" i="1"/>
  <c r="S27" i="1"/>
  <c r="S59" i="1"/>
  <c r="S75" i="1"/>
  <c r="S125" i="1"/>
  <c r="S157" i="1"/>
  <c r="S186" i="1"/>
  <c r="S128" i="1"/>
  <c r="S144" i="1"/>
  <c r="S94" i="1"/>
  <c r="S210" i="1"/>
  <c r="S91" i="1"/>
  <c r="S29" i="1"/>
  <c r="S60" i="1"/>
  <c r="S32" i="1"/>
  <c r="S107" i="1"/>
  <c r="S215" i="1"/>
  <c r="S90" i="1"/>
  <c r="S126" i="1"/>
  <c r="S96" i="1"/>
  <c r="S78" i="1"/>
  <c r="S154" i="1"/>
  <c r="S80" i="1"/>
  <c r="S172" i="1"/>
  <c r="S189" i="1"/>
  <c r="S134" i="1"/>
  <c r="S233" i="1"/>
  <c r="S150" i="1"/>
  <c r="S23" i="1"/>
  <c r="S105" i="1"/>
  <c r="S169" i="1"/>
  <c r="S205" i="1"/>
  <c r="S185" i="1"/>
  <c r="S104" i="1"/>
  <c r="S190" i="1"/>
  <c r="S213" i="1"/>
  <c r="S260" i="1"/>
  <c r="S226" i="1"/>
  <c r="S123" i="1"/>
  <c r="S155" i="1"/>
  <c r="S45" i="1"/>
  <c r="S92" i="1"/>
  <c r="S197" i="1"/>
  <c r="S229" i="1"/>
  <c r="S261" i="1"/>
  <c r="S112" i="1"/>
  <c r="S180" i="1"/>
  <c r="S167" i="1"/>
  <c r="S231" i="1"/>
  <c r="S42" i="1"/>
  <c r="S110" i="1"/>
  <c r="S142" i="1"/>
  <c r="S174" i="1"/>
  <c r="S181" i="1"/>
  <c r="S245" i="1"/>
  <c r="F2" i="21"/>
  <c r="H2" i="21" s="1"/>
  <c r="S111" i="1"/>
  <c r="S65" i="1"/>
  <c r="S129" i="1"/>
  <c r="S48" i="1"/>
  <c r="S249" i="1"/>
  <c r="S132" i="1"/>
  <c r="S164" i="1"/>
  <c r="S232" i="1"/>
  <c r="S219" i="1"/>
  <c r="S30" i="1"/>
  <c r="S98" i="1"/>
  <c r="S198" i="1"/>
  <c r="S230" i="1"/>
  <c r="S103" i="1"/>
  <c r="S124" i="1"/>
  <c r="S115" i="1"/>
  <c r="S37" i="1"/>
  <c r="S52" i="1"/>
  <c r="S221" i="1"/>
  <c r="S223" i="1"/>
  <c r="S34" i="1"/>
  <c r="S234" i="1"/>
  <c r="S68" i="1"/>
  <c r="S121" i="1"/>
  <c r="S241" i="1"/>
  <c r="S228" i="1"/>
  <c r="S158" i="1"/>
  <c r="S55" i="1"/>
  <c r="S73" i="1"/>
  <c r="S193" i="1"/>
  <c r="S257" i="1"/>
  <c r="S176" i="1"/>
  <c r="S240" i="1"/>
  <c r="S106" i="1"/>
  <c r="S170" i="1"/>
  <c r="S206" i="1"/>
  <c r="S43" i="1"/>
  <c r="S72" i="1"/>
  <c r="S209" i="1"/>
  <c r="S195" i="1"/>
  <c r="S227" i="1"/>
  <c r="S38" i="1"/>
  <c r="S54" i="1"/>
  <c r="S70" i="1"/>
  <c r="S86" i="1"/>
  <c r="S122" i="1"/>
  <c r="S238" i="1"/>
  <c r="S63" i="1"/>
  <c r="S79" i="1"/>
  <c r="S95" i="1"/>
  <c r="S127" i="1"/>
  <c r="S143" i="1"/>
  <c r="S61" i="1"/>
  <c r="S93" i="1"/>
  <c r="S109" i="1"/>
  <c r="S44" i="1"/>
  <c r="S108" i="1"/>
  <c r="S199" i="1"/>
  <c r="S263" i="1"/>
  <c r="S194" i="1"/>
  <c r="S51" i="1"/>
  <c r="S99" i="1"/>
  <c r="S131" i="1"/>
  <c r="S113" i="1"/>
  <c r="S177" i="1"/>
  <c r="S246" i="1"/>
  <c r="S217" i="1"/>
  <c r="S264" i="1"/>
  <c r="S267" i="1"/>
  <c r="S46" i="1"/>
  <c r="S62" i="1"/>
  <c r="S130" i="1"/>
  <c r="S250" i="1"/>
  <c r="S266" i="1"/>
  <c r="S71" i="1"/>
  <c r="S135" i="1"/>
  <c r="S53" i="1"/>
  <c r="S69" i="1"/>
  <c r="S85" i="1"/>
  <c r="S101" i="1"/>
  <c r="S133" i="1"/>
  <c r="S84" i="1"/>
  <c r="S100" i="1"/>
  <c r="S237" i="1"/>
  <c r="S120" i="1"/>
  <c r="S204" i="1"/>
  <c r="S220" i="1"/>
  <c r="S236" i="1"/>
  <c r="S252" i="1"/>
  <c r="S268" i="1"/>
  <c r="S191" i="1"/>
  <c r="S255" i="1"/>
  <c r="S66" i="1"/>
  <c r="S202" i="1"/>
  <c r="S254" i="1"/>
  <c r="D4" i="15"/>
  <c r="D5" i="15"/>
  <c r="D9" i="15"/>
  <c r="D8" i="15"/>
  <c r="D7" i="15"/>
  <c r="D6" i="15"/>
  <c r="D10" i="15"/>
  <c r="S214" i="1" l="1"/>
  <c r="S269" i="1"/>
  <c r="S149" i="1"/>
  <c r="S102" i="1"/>
  <c r="S145" i="1"/>
  <c r="S36" i="1"/>
  <c r="S49" i="1"/>
  <c r="S247" i="1"/>
  <c r="S265" i="1"/>
  <c r="S114" i="1"/>
  <c r="S97" i="1"/>
  <c r="S201" i="1"/>
  <c r="S41" i="1"/>
  <c r="S179" i="1"/>
  <c r="S212" i="1"/>
  <c r="S146" i="1"/>
  <c r="S188" i="1"/>
  <c r="S165" i="1"/>
  <c r="S47" i="1"/>
  <c r="S224" i="1"/>
  <c r="S244" i="1"/>
  <c r="S28" i="1"/>
  <c r="S183" i="1"/>
  <c r="S25" i="1"/>
  <c r="S33" i="1"/>
  <c r="S74" i="1"/>
  <c r="S148" i="1"/>
  <c r="S156" i="1"/>
  <c r="S64" i="1"/>
  <c r="S137" i="1"/>
  <c r="S218" i="1"/>
  <c r="S259" i="1"/>
  <c r="S116" i="1"/>
  <c r="S58" i="1"/>
  <c r="S173" i="1"/>
  <c r="S242" i="1"/>
  <c r="S140" i="1"/>
  <c r="S119" i="1"/>
  <c r="S76" i="1"/>
  <c r="S141" i="1"/>
  <c r="S57" i="1"/>
  <c r="S21" i="1"/>
  <c r="S151" i="1"/>
  <c r="S87" i="1"/>
  <c r="S67" i="1"/>
  <c r="S83" i="1"/>
  <c r="S40" i="1"/>
  <c r="S187" i="1"/>
  <c r="S139" i="1"/>
  <c r="S56" i="1"/>
  <c r="S168" i="1"/>
  <c r="S147" i="1"/>
  <c r="S39" i="1"/>
  <c r="S77" i="1"/>
  <c r="S26" i="1"/>
  <c r="S163" i="1"/>
  <c r="S166" i="1"/>
  <c r="S196" i="1"/>
  <c r="S160" i="1"/>
  <c r="S20" i="1"/>
  <c r="S253" i="1"/>
  <c r="S162" i="1"/>
  <c r="B4" i="22" l="1"/>
  <c r="E10" i="10"/>
  <c r="E9" i="10"/>
  <c r="E8" i="10"/>
  <c r="E7" i="10"/>
  <c r="O20" i="10" s="1"/>
  <c r="E5" i="10"/>
  <c r="F7" i="10" l="1"/>
  <c r="C4" i="23"/>
  <c r="BZ20" i="11" l="1"/>
  <c r="DI20" i="11" l="1"/>
  <c r="DH20" i="11"/>
  <c r="DG20" i="11"/>
  <c r="DC20" i="11"/>
  <c r="AW20" i="11"/>
  <c r="C20" i="14"/>
  <c r="D20" i="14"/>
  <c r="C21" i="14"/>
  <c r="D21" i="14"/>
  <c r="C22" i="14"/>
  <c r="D22" i="14"/>
  <c r="C23" i="14"/>
  <c r="D23" i="14"/>
  <c r="C24" i="14"/>
  <c r="D24" i="14"/>
  <c r="C25" i="14"/>
  <c r="D25" i="14"/>
  <c r="C26" i="14"/>
  <c r="D26" i="14"/>
  <c r="C27" i="14"/>
  <c r="D27" i="14"/>
  <c r="C28" i="14"/>
  <c r="D28" i="14"/>
  <c r="C29" i="14"/>
  <c r="D29" i="14"/>
  <c r="C30" i="14"/>
  <c r="D30" i="14"/>
  <c r="C31" i="14"/>
  <c r="D31" i="14"/>
  <c r="C32" i="14"/>
  <c r="D32" i="14"/>
  <c r="C33" i="14"/>
  <c r="D33" i="14"/>
  <c r="C34" i="14"/>
  <c r="D34" i="14"/>
  <c r="C35" i="14"/>
  <c r="D35" i="14"/>
  <c r="C36" i="14"/>
  <c r="D36" i="14"/>
  <c r="C37" i="14"/>
  <c r="D37" i="14"/>
  <c r="C38" i="14"/>
  <c r="D38" i="14"/>
  <c r="C39" i="14"/>
  <c r="D39" i="14"/>
  <c r="C40" i="14"/>
  <c r="D40" i="14"/>
  <c r="C41" i="14"/>
  <c r="D41" i="14"/>
  <c r="C42" i="14"/>
  <c r="D42" i="14"/>
  <c r="C43" i="14"/>
  <c r="D43" i="14"/>
  <c r="C44" i="14"/>
  <c r="D44" i="14"/>
  <c r="C45" i="14"/>
  <c r="D45" i="14"/>
  <c r="C46" i="14"/>
  <c r="D46" i="14"/>
  <c r="C47" i="14"/>
  <c r="D47" i="14"/>
  <c r="C48" i="14"/>
  <c r="D48" i="14"/>
  <c r="C49" i="14"/>
  <c r="D49" i="14"/>
  <c r="C50" i="14"/>
  <c r="D50" i="14"/>
  <c r="C51" i="14"/>
  <c r="D51" i="14"/>
  <c r="C52" i="14"/>
  <c r="D52" i="14"/>
  <c r="C53" i="14"/>
  <c r="D53" i="14"/>
  <c r="C54" i="14"/>
  <c r="D54" i="14"/>
  <c r="C55" i="14"/>
  <c r="D55" i="14"/>
  <c r="C56" i="14"/>
  <c r="D56" i="14"/>
  <c r="C57" i="14"/>
  <c r="D57" i="14"/>
  <c r="C58" i="14"/>
  <c r="D58" i="14"/>
  <c r="C59" i="14"/>
  <c r="D59" i="14"/>
  <c r="C60" i="14"/>
  <c r="D60" i="14"/>
  <c r="C61" i="14"/>
  <c r="D61" i="14"/>
  <c r="C62" i="14"/>
  <c r="D62" i="14"/>
  <c r="C63" i="14"/>
  <c r="D63" i="14"/>
  <c r="C64" i="14"/>
  <c r="D64" i="14"/>
  <c r="C65" i="14"/>
  <c r="D65" i="14"/>
  <c r="C66" i="14"/>
  <c r="D66" i="14"/>
  <c r="C67" i="14"/>
  <c r="D67" i="14"/>
  <c r="C68" i="14"/>
  <c r="D68" i="14"/>
  <c r="C69" i="14"/>
  <c r="D69" i="14"/>
  <c r="C70" i="14"/>
  <c r="D70" i="14"/>
  <c r="C71" i="14"/>
  <c r="D71" i="14"/>
  <c r="C72" i="14"/>
  <c r="D72" i="14"/>
  <c r="C73" i="14"/>
  <c r="D73" i="14"/>
  <c r="C74" i="14"/>
  <c r="D74" i="14"/>
  <c r="C75" i="14"/>
  <c r="D75" i="14"/>
  <c r="C76" i="14"/>
  <c r="D76" i="14"/>
  <c r="C77" i="14"/>
  <c r="D77" i="14"/>
  <c r="C78" i="14"/>
  <c r="D78" i="14"/>
  <c r="C79" i="14"/>
  <c r="D79" i="14"/>
  <c r="C80" i="14"/>
  <c r="D80" i="14"/>
  <c r="C81" i="14"/>
  <c r="D81" i="14"/>
  <c r="C82" i="14"/>
  <c r="D82" i="14"/>
  <c r="C83" i="14"/>
  <c r="D83" i="14"/>
  <c r="C84" i="14"/>
  <c r="D84" i="14"/>
  <c r="C85" i="14"/>
  <c r="D85" i="14"/>
  <c r="C86" i="14"/>
  <c r="D86" i="14"/>
  <c r="C87" i="14"/>
  <c r="D87" i="14"/>
  <c r="C88" i="14"/>
  <c r="D88" i="14"/>
  <c r="C89" i="14"/>
  <c r="D89" i="14"/>
  <c r="C90" i="14"/>
  <c r="D90" i="14"/>
  <c r="C91" i="14"/>
  <c r="D91" i="14"/>
  <c r="C92" i="14"/>
  <c r="D92" i="14"/>
  <c r="C93" i="14"/>
  <c r="D93" i="14"/>
  <c r="C94" i="14"/>
  <c r="D94" i="14"/>
  <c r="C95" i="14"/>
  <c r="D95" i="14"/>
  <c r="C96" i="14"/>
  <c r="D96" i="14"/>
  <c r="C97" i="14"/>
  <c r="D97" i="14"/>
  <c r="C98" i="14"/>
  <c r="D98" i="14"/>
  <c r="C99" i="14"/>
  <c r="D99" i="14"/>
  <c r="C100" i="14"/>
  <c r="D100" i="14"/>
  <c r="C101" i="14"/>
  <c r="D101" i="14"/>
  <c r="C102" i="14"/>
  <c r="D102" i="14"/>
  <c r="C103" i="14"/>
  <c r="D103" i="14"/>
  <c r="C104" i="14"/>
  <c r="D104" i="14"/>
  <c r="C105" i="14"/>
  <c r="D105" i="14"/>
  <c r="C106" i="14"/>
  <c r="D106" i="14"/>
  <c r="C107" i="14"/>
  <c r="D107" i="14"/>
  <c r="C108" i="14"/>
  <c r="D108" i="14"/>
  <c r="C109" i="14"/>
  <c r="D109" i="14"/>
  <c r="C110" i="14"/>
  <c r="D110" i="14"/>
  <c r="C111" i="14"/>
  <c r="D111" i="14"/>
  <c r="C112" i="14"/>
  <c r="D112" i="14"/>
  <c r="C113" i="14"/>
  <c r="D113" i="14"/>
  <c r="C114" i="14"/>
  <c r="D114" i="14"/>
  <c r="C115" i="14"/>
  <c r="D115" i="14"/>
  <c r="C116" i="14"/>
  <c r="D116" i="14"/>
  <c r="C117" i="14"/>
  <c r="D117" i="14"/>
  <c r="C118" i="14"/>
  <c r="D118" i="14"/>
  <c r="C119" i="14"/>
  <c r="D119" i="14"/>
  <c r="C120" i="14"/>
  <c r="D120" i="14"/>
  <c r="C121" i="14"/>
  <c r="D121" i="14"/>
  <c r="C122" i="14"/>
  <c r="D122" i="14"/>
  <c r="C19" i="13"/>
  <c r="D19" i="13"/>
  <c r="C20" i="13"/>
  <c r="D20" i="13"/>
  <c r="C21" i="13"/>
  <c r="D21" i="13"/>
  <c r="C22" i="13"/>
  <c r="D22" i="13"/>
  <c r="C23" i="13"/>
  <c r="D23" i="13"/>
  <c r="C24" i="13"/>
  <c r="D24" i="13"/>
  <c r="C25" i="13"/>
  <c r="D25" i="13"/>
  <c r="C26" i="13"/>
  <c r="D26" i="13"/>
  <c r="C27" i="13"/>
  <c r="D27" i="13"/>
  <c r="C28" i="13"/>
  <c r="D28" i="13"/>
  <c r="C29" i="13"/>
  <c r="D29" i="13"/>
  <c r="C30" i="13"/>
  <c r="D30" i="13"/>
  <c r="C31" i="13"/>
  <c r="D31" i="13"/>
  <c r="C32" i="13"/>
  <c r="D32" i="13"/>
  <c r="C33" i="13"/>
  <c r="D33" i="13"/>
  <c r="C34" i="13"/>
  <c r="D34" i="13"/>
  <c r="C35" i="13"/>
  <c r="D35" i="13"/>
  <c r="C36" i="13"/>
  <c r="D36" i="13"/>
  <c r="C37" i="13"/>
  <c r="D37" i="13"/>
  <c r="C38" i="13"/>
  <c r="D38" i="13"/>
  <c r="C39" i="13"/>
  <c r="D39" i="13"/>
  <c r="C40" i="13"/>
  <c r="D40" i="13"/>
  <c r="C41" i="13"/>
  <c r="D41" i="13"/>
  <c r="C42" i="13"/>
  <c r="D42" i="13"/>
  <c r="C43" i="13"/>
  <c r="D43" i="13"/>
  <c r="C44" i="13"/>
  <c r="D44" i="13"/>
  <c r="C45" i="13"/>
  <c r="D45" i="13"/>
  <c r="C46" i="13"/>
  <c r="D46" i="13"/>
  <c r="C47" i="13"/>
  <c r="D47" i="13"/>
  <c r="C48" i="13"/>
  <c r="D48" i="13"/>
  <c r="C49" i="13"/>
  <c r="D49" i="13"/>
  <c r="C50" i="13"/>
  <c r="D50" i="13"/>
  <c r="C51" i="13"/>
  <c r="D51" i="13"/>
  <c r="C52" i="13"/>
  <c r="D52" i="13"/>
  <c r="C53" i="13"/>
  <c r="D53" i="13"/>
  <c r="C54" i="13"/>
  <c r="D54" i="13"/>
  <c r="C55" i="13"/>
  <c r="D55" i="13"/>
  <c r="C56" i="13"/>
  <c r="D56" i="13"/>
  <c r="C57" i="13"/>
  <c r="D57" i="13"/>
  <c r="C58" i="13"/>
  <c r="D58" i="13"/>
  <c r="C59" i="13"/>
  <c r="D59" i="13"/>
  <c r="C60" i="13"/>
  <c r="D60" i="13"/>
  <c r="C61" i="13"/>
  <c r="D61" i="13"/>
  <c r="C62" i="13"/>
  <c r="D62" i="13"/>
  <c r="C63" i="13"/>
  <c r="D63" i="13"/>
  <c r="C64" i="13"/>
  <c r="D64" i="13"/>
  <c r="C65" i="13"/>
  <c r="D65" i="13"/>
  <c r="C66" i="13"/>
  <c r="D66" i="13"/>
  <c r="C67" i="13"/>
  <c r="D67" i="13"/>
  <c r="C68" i="13"/>
  <c r="D68" i="13"/>
  <c r="C69" i="13"/>
  <c r="D69" i="13"/>
  <c r="C70" i="13"/>
  <c r="D70" i="13"/>
  <c r="C71" i="13"/>
  <c r="D71" i="13"/>
  <c r="C72" i="13"/>
  <c r="D72" i="13"/>
  <c r="C73" i="13"/>
  <c r="D73" i="13"/>
  <c r="C74" i="13"/>
  <c r="D74" i="13"/>
  <c r="C75" i="13"/>
  <c r="D75" i="13"/>
  <c r="C76" i="13"/>
  <c r="D76" i="13"/>
  <c r="C77" i="13"/>
  <c r="D77" i="13"/>
  <c r="C78" i="13"/>
  <c r="D78" i="13"/>
  <c r="C79" i="13"/>
  <c r="D79" i="13"/>
  <c r="C80" i="13"/>
  <c r="D80" i="13"/>
  <c r="C81" i="13"/>
  <c r="D81" i="13"/>
  <c r="C82" i="13"/>
  <c r="D82" i="13"/>
  <c r="C83" i="13"/>
  <c r="D83" i="13"/>
  <c r="C84" i="13"/>
  <c r="D84" i="13"/>
  <c r="C85" i="13"/>
  <c r="D85" i="13"/>
  <c r="C86" i="13"/>
  <c r="D86" i="13"/>
  <c r="C87" i="13"/>
  <c r="D87" i="13"/>
  <c r="C88" i="13"/>
  <c r="D88" i="13"/>
  <c r="C89" i="13"/>
  <c r="D89" i="13"/>
  <c r="C90" i="13"/>
  <c r="D90" i="13"/>
  <c r="C91" i="13"/>
  <c r="D91" i="13"/>
  <c r="C92" i="13"/>
  <c r="D92" i="13"/>
  <c r="C93" i="13"/>
  <c r="D93" i="13"/>
  <c r="C94" i="13"/>
  <c r="D94" i="13"/>
  <c r="C95" i="13"/>
  <c r="D95" i="13"/>
  <c r="C96" i="13"/>
  <c r="D96" i="13"/>
  <c r="C97" i="13"/>
  <c r="D97" i="13"/>
  <c r="C98" i="13"/>
  <c r="D98" i="13"/>
  <c r="C99" i="13"/>
  <c r="D99" i="13"/>
  <c r="C100" i="13"/>
  <c r="D100" i="13"/>
  <c r="C6" i="19"/>
  <c r="D6" i="19"/>
  <c r="C7" i="19"/>
  <c r="D7" i="19"/>
  <c r="C8" i="19"/>
  <c r="D8" i="19"/>
  <c r="C9" i="19"/>
  <c r="D9" i="19"/>
  <c r="C10" i="19"/>
  <c r="D10" i="19"/>
  <c r="C11" i="19"/>
  <c r="D11" i="19"/>
  <c r="C12" i="19"/>
  <c r="D12" i="19"/>
  <c r="C13" i="19"/>
  <c r="D13" i="19"/>
  <c r="C14" i="19"/>
  <c r="D14" i="19"/>
  <c r="C15" i="19"/>
  <c r="D15" i="19"/>
  <c r="C16" i="19"/>
  <c r="D16" i="19"/>
  <c r="C17" i="19"/>
  <c r="D17" i="19"/>
  <c r="C18" i="19"/>
  <c r="D18" i="19"/>
  <c r="C19" i="19"/>
  <c r="D19" i="19"/>
  <c r="C20" i="19"/>
  <c r="D20" i="19"/>
  <c r="C21" i="19"/>
  <c r="D21" i="19"/>
  <c r="C22" i="19"/>
  <c r="D22" i="19"/>
  <c r="C23" i="19"/>
  <c r="D23" i="19"/>
  <c r="C24" i="19"/>
  <c r="D24" i="19"/>
  <c r="C25" i="19"/>
  <c r="D25" i="19"/>
  <c r="C26" i="19"/>
  <c r="D26" i="19"/>
  <c r="C27" i="19"/>
  <c r="D27" i="19"/>
  <c r="C28" i="19"/>
  <c r="D28" i="19"/>
  <c r="C29" i="19"/>
  <c r="D29" i="19"/>
  <c r="C30" i="19"/>
  <c r="D30" i="19"/>
  <c r="C31" i="19"/>
  <c r="D31" i="19"/>
  <c r="C32" i="19"/>
  <c r="D32" i="19"/>
  <c r="C33" i="19"/>
  <c r="D33" i="19"/>
  <c r="C34" i="19"/>
  <c r="D34" i="19"/>
  <c r="C35" i="19"/>
  <c r="D35" i="19"/>
  <c r="C36" i="19"/>
  <c r="D36" i="19"/>
  <c r="C37" i="19"/>
  <c r="D37" i="19"/>
  <c r="C38" i="19"/>
  <c r="D38" i="19"/>
  <c r="C39" i="19"/>
  <c r="D39" i="19"/>
  <c r="C40" i="19"/>
  <c r="D40" i="19"/>
  <c r="C41" i="19"/>
  <c r="D41" i="19"/>
  <c r="C42" i="19"/>
  <c r="D42" i="19"/>
  <c r="C43" i="19"/>
  <c r="D43" i="19"/>
  <c r="C44" i="19"/>
  <c r="D44" i="19"/>
  <c r="C45" i="19"/>
  <c r="D45" i="19"/>
  <c r="C46" i="19"/>
  <c r="D46" i="19"/>
  <c r="C47" i="19"/>
  <c r="D47" i="19"/>
  <c r="C48" i="19"/>
  <c r="D48" i="19"/>
  <c r="C49" i="19"/>
  <c r="D49" i="19"/>
  <c r="C50" i="19"/>
  <c r="D50" i="19"/>
  <c r="C51" i="19"/>
  <c r="D51" i="19"/>
  <c r="C52" i="19"/>
  <c r="D52" i="19"/>
  <c r="C53" i="19"/>
  <c r="D53" i="19"/>
  <c r="C54" i="19"/>
  <c r="D54" i="19"/>
  <c r="C55" i="19"/>
  <c r="D55" i="19"/>
  <c r="C56" i="19"/>
  <c r="D56" i="19"/>
  <c r="C57" i="19"/>
  <c r="D57" i="19"/>
  <c r="C58" i="19"/>
  <c r="D58" i="19"/>
  <c r="C59" i="19"/>
  <c r="D59" i="19"/>
  <c r="C60" i="19"/>
  <c r="D60" i="19"/>
  <c r="C61" i="19"/>
  <c r="D61" i="19"/>
  <c r="C62" i="19"/>
  <c r="D62" i="19"/>
  <c r="C63" i="19"/>
  <c r="D63" i="19"/>
  <c r="C64" i="19"/>
  <c r="D64" i="19"/>
  <c r="C65" i="19"/>
  <c r="D65" i="19"/>
  <c r="C66" i="19"/>
  <c r="D66" i="19"/>
  <c r="C67" i="19"/>
  <c r="D67" i="19"/>
  <c r="C68" i="19"/>
  <c r="D68" i="19"/>
  <c r="C69" i="19"/>
  <c r="D69" i="19"/>
  <c r="C70" i="19"/>
  <c r="D70" i="19"/>
  <c r="C71" i="19"/>
  <c r="D71" i="19"/>
  <c r="C72" i="19"/>
  <c r="D72" i="19"/>
  <c r="C73" i="19"/>
  <c r="D73" i="19"/>
  <c r="C74" i="19"/>
  <c r="D74" i="19"/>
  <c r="C75" i="19"/>
  <c r="D75" i="19"/>
  <c r="C76" i="19"/>
  <c r="D76" i="19"/>
  <c r="C77" i="19"/>
  <c r="D77" i="19"/>
  <c r="C78" i="19"/>
  <c r="D78" i="19"/>
  <c r="C79" i="19"/>
  <c r="D79" i="19"/>
  <c r="C80" i="19"/>
  <c r="D80" i="19"/>
  <c r="C81" i="19"/>
  <c r="D81" i="19"/>
  <c r="C82" i="19"/>
  <c r="D82" i="19"/>
  <c r="C83" i="19"/>
  <c r="D83" i="19"/>
  <c r="C84" i="19"/>
  <c r="D84" i="19"/>
  <c r="C85" i="19"/>
  <c r="D85" i="19"/>
  <c r="C86" i="19"/>
  <c r="D86" i="19"/>
  <c r="C87" i="19"/>
  <c r="D87" i="19"/>
  <c r="C88" i="19"/>
  <c r="D88" i="19"/>
  <c r="C89" i="19"/>
  <c r="D89" i="19"/>
  <c r="C90" i="19"/>
  <c r="D90" i="19"/>
  <c r="C91" i="19"/>
  <c r="D91" i="19"/>
  <c r="C92" i="19"/>
  <c r="D92" i="19"/>
  <c r="C93" i="19"/>
  <c r="D93" i="19"/>
  <c r="C94" i="19"/>
  <c r="D94" i="19"/>
  <c r="C95" i="19"/>
  <c r="D95" i="19"/>
  <c r="C96" i="19"/>
  <c r="D96" i="19"/>
  <c r="C97" i="19"/>
  <c r="D97" i="19"/>
  <c r="C98" i="19"/>
  <c r="D98" i="19"/>
  <c r="C99" i="19"/>
  <c r="D99" i="19"/>
  <c r="C100" i="19"/>
  <c r="D100" i="19"/>
  <c r="D5" i="19" l="1"/>
  <c r="AC20" i="11"/>
  <c r="C5" i="14"/>
  <c r="C16" i="14"/>
  <c r="C8" i="14"/>
  <c r="C6" i="14"/>
  <c r="K20" i="10" l="1"/>
  <c r="AC20" i="10" s="1"/>
  <c r="FS20" i="11"/>
  <c r="E4" i="13"/>
  <c r="E5" i="14"/>
  <c r="AF20" i="11"/>
  <c r="AN20" i="11" s="1"/>
  <c r="AE20" i="11"/>
  <c r="AM20" i="11" s="1"/>
  <c r="AD20" i="11"/>
  <c r="AL20" i="11" s="1"/>
  <c r="AG20" i="11"/>
  <c r="AO20" i="11" s="1"/>
  <c r="FD20" i="11" l="1"/>
  <c r="FP20" i="11"/>
  <c r="ES20" i="11"/>
  <c r="E20" i="10" s="1"/>
  <c r="AB20" i="10" s="1"/>
  <c r="Q4" i="10"/>
  <c r="D16" i="11" l="1"/>
  <c r="M20" i="10"/>
  <c r="L20" i="10"/>
  <c r="BH20" i="11"/>
  <c r="CL20" i="11"/>
  <c r="G20" i="2"/>
  <c r="D20" i="2" s="1"/>
  <c r="EU20" i="11"/>
  <c r="EV20" i="11" s="1"/>
  <c r="Z20" i="10" s="1"/>
  <c r="BG20" i="11"/>
  <c r="CK20" i="11"/>
  <c r="DD20" i="11" l="1"/>
  <c r="DJ20" i="11"/>
  <c r="C7" i="14"/>
  <c r="C9" i="14"/>
  <c r="C10" i="14"/>
  <c r="C11" i="14"/>
  <c r="C12" i="14"/>
  <c r="C13" i="14"/>
  <c r="C14" i="14"/>
  <c r="C15" i="14"/>
  <c r="C17" i="14"/>
  <c r="C18" i="14"/>
  <c r="C19" i="14"/>
  <c r="C7" i="13" l="1"/>
  <c r="C15" i="13"/>
  <c r="C5" i="13"/>
  <c r="C18" i="13"/>
  <c r="C12" i="13"/>
  <c r="C13" i="13"/>
  <c r="C17" i="13"/>
  <c r="C11" i="13"/>
  <c r="C16" i="13"/>
  <c r="C6" i="13"/>
  <c r="C4" i="13"/>
  <c r="C8" i="13"/>
  <c r="C10" i="13"/>
  <c r="C9" i="13"/>
  <c r="C14" i="13"/>
  <c r="U20" i="11"/>
  <c r="W20" i="11" l="1"/>
  <c r="AA20" i="11" s="1"/>
  <c r="V20" i="11"/>
  <c r="Z20" i="11" s="1"/>
  <c r="BY20" i="11" l="1"/>
  <c r="AU20" i="11"/>
  <c r="D5" i="13"/>
  <c r="D6" i="14"/>
  <c r="D8" i="14"/>
  <c r="D7" i="13"/>
  <c r="D16" i="14"/>
  <c r="D15" i="13"/>
  <c r="AT20" i="11"/>
  <c r="AY20" i="11" l="1"/>
  <c r="FB20" i="11" s="1"/>
  <c r="CC20" i="11"/>
  <c r="CD20" i="11" s="1"/>
  <c r="CF20" i="11" s="1"/>
  <c r="FE20" i="11"/>
  <c r="FJ20" i="11" l="1"/>
  <c r="N20" i="2" s="1"/>
  <c r="CE20" i="11"/>
  <c r="H20" i="2"/>
  <c r="E20" i="2"/>
  <c r="AZ20" i="11"/>
  <c r="BB20" i="11" s="1"/>
  <c r="CG20" i="11"/>
  <c r="FI20" i="11" l="1"/>
  <c r="M20" i="2" s="1"/>
  <c r="BA20" i="11"/>
  <c r="BI20" i="11" s="1"/>
  <c r="CH20" i="11"/>
  <c r="CP20" i="11" s="1"/>
  <c r="CI20" i="11"/>
  <c r="CQ20" i="11" s="1"/>
  <c r="CM20" i="11"/>
  <c r="CJ20" i="11"/>
  <c r="CR20" i="11" s="1"/>
  <c r="CN20" i="11"/>
  <c r="BD20" i="11"/>
  <c r="BL20" i="11" s="1"/>
  <c r="BF20" i="11"/>
  <c r="BN20" i="11" s="1"/>
  <c r="BC20" i="11"/>
  <c r="BK20" i="11" s="1"/>
  <c r="BJ20" i="11"/>
  <c r="BE20" i="11"/>
  <c r="BM20" i="11" s="1"/>
  <c r="CO20" i="11"/>
  <c r="CT20" i="11" l="1"/>
  <c r="CX20" i="11" s="1"/>
  <c r="CS20" i="11"/>
  <c r="CW20" i="11" s="1"/>
  <c r="CU20" i="11"/>
  <c r="CY20" i="11" s="1"/>
  <c r="CV20" i="11"/>
  <c r="CZ20" i="11" s="1"/>
  <c r="BO20" i="11"/>
  <c r="BS20" i="11" s="1"/>
  <c r="BP20" i="11"/>
  <c r="BT20" i="11" s="1"/>
  <c r="BR20" i="11"/>
  <c r="BV20" i="11" s="1"/>
  <c r="BQ20" i="11"/>
  <c r="BU20" i="11" s="1"/>
  <c r="BW20" i="11" l="1"/>
  <c r="FU20" i="11" s="1"/>
  <c r="N20" i="10" s="1"/>
  <c r="DA20" i="11"/>
  <c r="FV20" i="11" s="1"/>
  <c r="FM20" i="11" l="1"/>
  <c r="FL20" i="11"/>
  <c r="DE20" i="11" l="1"/>
  <c r="DN20" i="11"/>
  <c r="DT20" i="11" s="1"/>
  <c r="DM20" i="11"/>
  <c r="DS20" i="11" s="1"/>
  <c r="DF20" i="11"/>
  <c r="DP20" i="11" l="1"/>
  <c r="DX20" i="11" s="1"/>
  <c r="EB20" i="11" s="1"/>
  <c r="EE20" i="11"/>
  <c r="DO20" i="11"/>
  <c r="DW20" i="11" s="1"/>
  <c r="EA20" i="11" s="1"/>
  <c r="ED20" i="11"/>
  <c r="D9" i="14"/>
  <c r="D8" i="13"/>
  <c r="D10" i="13"/>
  <c r="D11" i="14"/>
  <c r="D9" i="13"/>
  <c r="D10" i="14"/>
  <c r="EI20" i="11"/>
  <c r="EH20" i="11"/>
  <c r="DK20" i="11"/>
  <c r="DL20" i="11"/>
  <c r="EM20" i="11" l="1"/>
  <c r="EQ20" i="11" s="1"/>
  <c r="DQ20" i="11"/>
  <c r="DU20" i="11" s="1"/>
  <c r="DY20" i="11" s="1"/>
  <c r="EF20" i="11"/>
  <c r="EJ20" i="11" s="1"/>
  <c r="EN20" i="11" s="1"/>
  <c r="EL20" i="11"/>
  <c r="EP20" i="11" s="1"/>
  <c r="DR20" i="11"/>
  <c r="DV20" i="11" s="1"/>
  <c r="DZ20" i="11" s="1"/>
  <c r="EG20" i="11"/>
  <c r="EK20" i="11" s="1"/>
  <c r="EO20" i="11" s="1"/>
  <c r="D13" i="14"/>
  <c r="D12" i="13"/>
  <c r="D12" i="14"/>
  <c r="D11" i="13"/>
  <c r="D17" i="13"/>
  <c r="D18" i="14"/>
  <c r="D13" i="13"/>
  <c r="D14" i="14"/>
  <c r="D18" i="13"/>
  <c r="D19" i="14"/>
  <c r="D6" i="13"/>
  <c r="D7" i="14"/>
  <c r="D5" i="14"/>
  <c r="D14" i="13"/>
  <c r="D15" i="14"/>
  <c r="D17" i="14"/>
  <c r="D16" i="13"/>
  <c r="EC20" i="11" l="1"/>
  <c r="FW20" i="11" s="1"/>
  <c r="ER20" i="11"/>
  <c r="FX20" i="11" l="1"/>
  <c r="X20" i="10"/>
  <c r="W20" i="10"/>
  <c r="FN20" i="11"/>
  <c r="FO20" i="11"/>
  <c r="V20" i="10" l="1"/>
  <c r="U20" i="10"/>
  <c r="D4" i="23"/>
  <c r="D4"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3" authorId="0" shapeId="0" xr:uid="{00000000-0006-0000-0800-000001000000}">
      <text>
        <r>
          <rPr>
            <sz val="9"/>
            <color indexed="81"/>
            <rFont val="ＭＳ Ｐゴシック"/>
            <family val="3"/>
            <charset val="128"/>
          </rPr>
          <t>半角で入力すること。</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L17" authorId="0" shapeId="0" xr:uid="{00000000-0006-0000-0B00-000001000000}">
      <text>
        <r>
          <rPr>
            <sz val="11"/>
            <color indexed="81"/>
            <rFont val="ＭＳ Ｐゴシック"/>
            <family val="3"/>
            <charset val="128"/>
          </rPr>
          <t>● 反復/急性がERRORのとき→面積エラー。作物名が正しく入力されているか確認し、それでも直らなければ「作物名エラーの場合」タブを使って修正。
● 反復/急性が#VALUE!のとき→経皮吸収率を入力すること。</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4" authorId="0" shapeId="0" xr:uid="{00000000-0006-0000-0D00-000001000000}">
      <text>
        <r>
          <rPr>
            <sz val="9"/>
            <color indexed="81"/>
            <rFont val="ＭＳ Ｐゴシック"/>
            <family val="3"/>
            <charset val="128"/>
          </rPr>
          <t>半角で入力すること。</t>
        </r>
      </text>
    </comment>
    <comment ref="C4" authorId="0" shapeId="0" xr:uid="{00000000-0006-0000-0D00-000002000000}">
      <text>
        <r>
          <rPr>
            <b/>
            <sz val="9"/>
            <color indexed="81"/>
            <rFont val="ＭＳ Ｐゴシック"/>
            <family val="3"/>
            <charset val="128"/>
          </rPr>
          <t>入力不要
（自動呼び出し）</t>
        </r>
      </text>
    </comment>
    <comment ref="D4" authorId="0" shapeId="0" xr:uid="{00000000-0006-0000-0D00-000003000000}">
      <text>
        <r>
          <rPr>
            <b/>
            <sz val="9"/>
            <color indexed="81"/>
            <rFont val="ＭＳ Ｐゴシック"/>
            <family val="3"/>
            <charset val="128"/>
          </rPr>
          <t>入力不要
（自動呼び出し）</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Q19" authorId="0" shapeId="0" xr:uid="{00000000-0006-0000-0E00-000001000000}">
      <text>
        <r>
          <rPr>
            <b/>
            <sz val="9"/>
            <color indexed="81"/>
            <rFont val="ＭＳ Ｐゴシック"/>
            <family val="3"/>
            <charset val="128"/>
          </rPr>
          <t>作成者:</t>
        </r>
        <r>
          <rPr>
            <sz val="9"/>
            <color indexed="81"/>
            <rFont val="ＭＳ Ｐゴシック"/>
            <family val="3"/>
            <charset val="128"/>
          </rPr>
          <t xml:space="preserve">
芝、樹木類の場合は、＃N/Aのままになる。出力（サブ）では正しく出力されるよう、サブのシート上で調整済み。</t>
        </r>
      </text>
    </comment>
  </commentList>
</comments>
</file>

<file path=xl/sharedStrings.xml><?xml version="1.0" encoding="utf-8"?>
<sst xmlns="http://schemas.openxmlformats.org/spreadsheetml/2006/main" count="3705" uniqueCount="1556">
  <si>
    <t>①製剤情報</t>
    <rPh sb="1" eb="3">
      <t>セイザイ</t>
    </rPh>
    <rPh sb="3" eb="5">
      <t>ジョウホウ</t>
    </rPh>
    <phoneticPr fontId="11"/>
  </si>
  <si>
    <t>種類</t>
    <rPh sb="0" eb="2">
      <t>シュルイ</t>
    </rPh>
    <phoneticPr fontId="11"/>
  </si>
  <si>
    <t>名称</t>
    <rPh sb="0" eb="2">
      <t>メイショウ</t>
    </rPh>
    <phoneticPr fontId="11"/>
  </si>
  <si>
    <t>②評価対象有効成分</t>
    <rPh sb="1" eb="3">
      <t>ヒョウカ</t>
    </rPh>
    <rPh sb="3" eb="5">
      <t>タイショウ</t>
    </rPh>
    <rPh sb="5" eb="7">
      <t>ユウコウ</t>
    </rPh>
    <rPh sb="7" eb="9">
      <t>セイブン</t>
    </rPh>
    <phoneticPr fontId="11"/>
  </si>
  <si>
    <t>製剤</t>
    <rPh sb="0" eb="2">
      <t>セイザイ</t>
    </rPh>
    <phoneticPr fontId="11"/>
  </si>
  <si>
    <t>⑦
作物名</t>
    <rPh sb="2" eb="4">
      <t>サクモツ</t>
    </rPh>
    <rPh sb="4" eb="5">
      <t>メイ</t>
    </rPh>
    <phoneticPr fontId="11"/>
  </si>
  <si>
    <t>散布時</t>
    <rPh sb="0" eb="2">
      <t>サンプ</t>
    </rPh>
    <rPh sb="2" eb="3">
      <t>ジ</t>
    </rPh>
    <phoneticPr fontId="11"/>
  </si>
  <si>
    <t>手袋</t>
    <rPh sb="0" eb="2">
      <t>テブクロ</t>
    </rPh>
    <phoneticPr fontId="11"/>
  </si>
  <si>
    <t>防護服</t>
    <rPh sb="0" eb="3">
      <t>ボウゴフク</t>
    </rPh>
    <phoneticPr fontId="11"/>
  </si>
  <si>
    <t>マスク</t>
  </si>
  <si>
    <t>マスク</t>
    <phoneticPr fontId="11"/>
  </si>
  <si>
    <t>頭</t>
    <rPh sb="0" eb="1">
      <t>アタマ</t>
    </rPh>
    <phoneticPr fontId="11"/>
  </si>
  <si>
    <t>手</t>
    <rPh sb="0" eb="1">
      <t>テ</t>
    </rPh>
    <phoneticPr fontId="11"/>
  </si>
  <si>
    <t>その他身体</t>
    <rPh sb="2" eb="3">
      <t>タ</t>
    </rPh>
    <rPh sb="3" eb="5">
      <t>シンタイ</t>
    </rPh>
    <phoneticPr fontId="11"/>
  </si>
  <si>
    <t>吸気</t>
    <rPh sb="0" eb="2">
      <t>キュウキ</t>
    </rPh>
    <phoneticPr fontId="11"/>
  </si>
  <si>
    <t>その他</t>
    <rPh sb="2" eb="3">
      <t>タ</t>
    </rPh>
    <phoneticPr fontId="11"/>
  </si>
  <si>
    <t>液剤_水稲_育苗箱</t>
    <rPh sb="0" eb="2">
      <t>エキザイ</t>
    </rPh>
    <rPh sb="3" eb="5">
      <t>スイトウ</t>
    </rPh>
    <rPh sb="6" eb="8">
      <t>イクビョウ</t>
    </rPh>
    <rPh sb="8" eb="9">
      <t>バコ</t>
    </rPh>
    <phoneticPr fontId="11"/>
  </si>
  <si>
    <t>液剤_野菜（立体）</t>
    <rPh sb="0" eb="2">
      <t>エキザイ</t>
    </rPh>
    <rPh sb="3" eb="5">
      <t>ヤサイ</t>
    </rPh>
    <rPh sb="6" eb="8">
      <t>リッタイ</t>
    </rPh>
    <phoneticPr fontId="11"/>
  </si>
  <si>
    <t>液剤_水稲</t>
    <rPh sb="0" eb="2">
      <t>エキザイ</t>
    </rPh>
    <rPh sb="3" eb="5">
      <t>スイトウ</t>
    </rPh>
    <phoneticPr fontId="11"/>
  </si>
  <si>
    <t>液剤_野菜（平面）</t>
    <rPh sb="0" eb="2">
      <t>エキザイ</t>
    </rPh>
    <rPh sb="3" eb="5">
      <t>ヤサイ</t>
    </rPh>
    <rPh sb="6" eb="8">
      <t>ヘイメン</t>
    </rPh>
    <phoneticPr fontId="11"/>
  </si>
  <si>
    <t>液剤_果樹（立体）</t>
    <rPh sb="0" eb="2">
      <t>エキザイ</t>
    </rPh>
    <rPh sb="3" eb="5">
      <t>カジュ</t>
    </rPh>
    <rPh sb="6" eb="8">
      <t>リッタイ</t>
    </rPh>
    <phoneticPr fontId="11"/>
  </si>
  <si>
    <t>液剤_果樹（棚）</t>
    <rPh sb="0" eb="2">
      <t>エキザイ</t>
    </rPh>
    <rPh sb="3" eb="5">
      <t>カジュ</t>
    </rPh>
    <rPh sb="6" eb="7">
      <t>タナ</t>
    </rPh>
    <phoneticPr fontId="11"/>
  </si>
  <si>
    <t>液剤_芝</t>
    <rPh sb="0" eb="2">
      <t>エキザイ</t>
    </rPh>
    <rPh sb="3" eb="4">
      <t>シバ</t>
    </rPh>
    <phoneticPr fontId="11"/>
  </si>
  <si>
    <t>固形剤（粉剤）_水稲</t>
    <rPh sb="0" eb="2">
      <t>コケイ</t>
    </rPh>
    <rPh sb="2" eb="3">
      <t>ザイ</t>
    </rPh>
    <rPh sb="4" eb="6">
      <t>フンザイ</t>
    </rPh>
    <rPh sb="8" eb="10">
      <t>スイトウ</t>
    </rPh>
    <phoneticPr fontId="11"/>
  </si>
  <si>
    <t>固形剤（粉粒剤）_水稲</t>
    <rPh sb="0" eb="2">
      <t>コケイ</t>
    </rPh>
    <rPh sb="2" eb="3">
      <t>ザイ</t>
    </rPh>
    <rPh sb="4" eb="5">
      <t>コナ</t>
    </rPh>
    <rPh sb="5" eb="6">
      <t>ツブ</t>
    </rPh>
    <rPh sb="6" eb="7">
      <t>ザイ</t>
    </rPh>
    <rPh sb="9" eb="11">
      <t>スイトウ</t>
    </rPh>
    <phoneticPr fontId="11"/>
  </si>
  <si>
    <t>固形剤（粒剤）_水稲</t>
    <rPh sb="0" eb="2">
      <t>コケイ</t>
    </rPh>
    <rPh sb="2" eb="3">
      <t>ザイ</t>
    </rPh>
    <rPh sb="4" eb="6">
      <t>リュウザイ</t>
    </rPh>
    <rPh sb="8" eb="10">
      <t>スイトウ</t>
    </rPh>
    <phoneticPr fontId="11"/>
  </si>
  <si>
    <t>固形剤（粒剤）_水稲_育苗箱</t>
    <rPh sb="0" eb="2">
      <t>コケイ</t>
    </rPh>
    <rPh sb="2" eb="3">
      <t>ザイ</t>
    </rPh>
    <rPh sb="4" eb="6">
      <t>リュウザイ</t>
    </rPh>
    <rPh sb="8" eb="10">
      <t>スイトウ</t>
    </rPh>
    <rPh sb="11" eb="13">
      <t>イクビョウ</t>
    </rPh>
    <rPh sb="13" eb="14">
      <t>バコ</t>
    </rPh>
    <phoneticPr fontId="11"/>
  </si>
  <si>
    <t>固形剤（粒剤）_畑作物</t>
    <rPh sb="0" eb="2">
      <t>コケイ</t>
    </rPh>
    <rPh sb="2" eb="3">
      <t>ザイ</t>
    </rPh>
    <rPh sb="4" eb="6">
      <t>リュウザイ</t>
    </rPh>
    <rPh sb="5" eb="6">
      <t>ザイ</t>
    </rPh>
    <rPh sb="8" eb="11">
      <t>ハタサクモツ</t>
    </rPh>
    <phoneticPr fontId="11"/>
  </si>
  <si>
    <t>固形剤（粉剤）_畑作物</t>
    <rPh sb="0" eb="2">
      <t>コケイ</t>
    </rPh>
    <rPh sb="2" eb="3">
      <t>ザイ</t>
    </rPh>
    <rPh sb="4" eb="6">
      <t>フンザイ</t>
    </rPh>
    <rPh sb="5" eb="6">
      <t>ザイ</t>
    </rPh>
    <rPh sb="8" eb="11">
      <t>ハタサクモツ</t>
    </rPh>
    <phoneticPr fontId="11"/>
  </si>
  <si>
    <t>固形剤（粉剤、微粒剤、粒剤等）</t>
    <rPh sb="0" eb="2">
      <t>コケイ</t>
    </rPh>
    <rPh sb="2" eb="3">
      <t>ザイ</t>
    </rPh>
    <rPh sb="4" eb="6">
      <t>フンザイ</t>
    </rPh>
    <rPh sb="7" eb="9">
      <t>ビリュウ</t>
    </rPh>
    <rPh sb="9" eb="10">
      <t>ザイ</t>
    </rPh>
    <rPh sb="11" eb="13">
      <t>リュウザイ</t>
    </rPh>
    <rPh sb="13" eb="14">
      <t>ナド</t>
    </rPh>
    <phoneticPr fontId="11"/>
  </si>
  <si>
    <t>水和剤等</t>
    <rPh sb="0" eb="3">
      <t>スイワザイ</t>
    </rPh>
    <rPh sb="3" eb="4">
      <t>トウ</t>
    </rPh>
    <phoneticPr fontId="11"/>
  </si>
  <si>
    <t>顆粒水和剤等</t>
    <rPh sb="0" eb="2">
      <t>カリュウ</t>
    </rPh>
    <rPh sb="2" eb="5">
      <t>スイワザイ</t>
    </rPh>
    <rPh sb="5" eb="6">
      <t>トウ</t>
    </rPh>
    <phoneticPr fontId="11"/>
  </si>
  <si>
    <t>フロアブル剤等</t>
    <rPh sb="5" eb="6">
      <t>ザイ</t>
    </rPh>
    <rPh sb="6" eb="7">
      <t>トウ</t>
    </rPh>
    <phoneticPr fontId="11"/>
  </si>
  <si>
    <t>乳剤等</t>
    <rPh sb="0" eb="2">
      <t>ニュウザイ</t>
    </rPh>
    <rPh sb="2" eb="3">
      <t>トウ</t>
    </rPh>
    <phoneticPr fontId="11"/>
  </si>
  <si>
    <t>長ズボン・長袖の作業衣</t>
    <rPh sb="0" eb="1">
      <t>ナガ</t>
    </rPh>
    <rPh sb="5" eb="7">
      <t>ナガソデ</t>
    </rPh>
    <rPh sb="8" eb="11">
      <t>サギョウイ</t>
    </rPh>
    <phoneticPr fontId="11"/>
  </si>
  <si>
    <t>不浸透性防除衣</t>
    <rPh sb="0" eb="3">
      <t>フシントウ</t>
    </rPh>
    <rPh sb="3" eb="4">
      <t>セイ</t>
    </rPh>
    <rPh sb="4" eb="6">
      <t>ボウジョ</t>
    </rPh>
    <rPh sb="6" eb="7">
      <t>イ</t>
    </rPh>
    <phoneticPr fontId="11"/>
  </si>
  <si>
    <t>マスク２</t>
  </si>
  <si>
    <t>不浸透性手袋</t>
    <rPh sb="0" eb="3">
      <t>フシントウ</t>
    </rPh>
    <rPh sb="3" eb="4">
      <t>セイ</t>
    </rPh>
    <rPh sb="4" eb="6">
      <t>テブクロ</t>
    </rPh>
    <phoneticPr fontId="11"/>
  </si>
  <si>
    <t>果樹（立体）</t>
  </si>
  <si>
    <t>かんきつ類</t>
    <rPh sb="4" eb="5">
      <t>ルイ</t>
    </rPh>
    <phoneticPr fontId="17"/>
  </si>
  <si>
    <t>仁果類（なしを除く）</t>
    <rPh sb="0" eb="3">
      <t>ジンカルイ</t>
    </rPh>
    <rPh sb="7" eb="8">
      <t>ノゾ</t>
    </rPh>
    <phoneticPr fontId="17"/>
  </si>
  <si>
    <t>果樹（棚）</t>
  </si>
  <si>
    <t>なし</t>
  </si>
  <si>
    <t>核果類</t>
    <rPh sb="0" eb="1">
      <t>カク</t>
    </rPh>
    <rPh sb="1" eb="3">
      <t>カルイ</t>
    </rPh>
    <phoneticPr fontId="17"/>
  </si>
  <si>
    <t>ベリー類等の小粒果実類</t>
  </si>
  <si>
    <t>その他果樹</t>
    <rPh sb="2" eb="3">
      <t>タ</t>
    </rPh>
    <rPh sb="3" eb="5">
      <t>カジュ</t>
    </rPh>
    <phoneticPr fontId="17"/>
  </si>
  <si>
    <t>いも類</t>
    <rPh sb="2" eb="3">
      <t>ルイ</t>
    </rPh>
    <phoneticPr fontId="17"/>
  </si>
  <si>
    <t>根菜類</t>
  </si>
  <si>
    <t>鱗茎野菜</t>
    <rPh sb="0" eb="2">
      <t>リンケイ</t>
    </rPh>
    <rPh sb="2" eb="4">
      <t>ヤサイ</t>
    </rPh>
    <phoneticPr fontId="17"/>
  </si>
  <si>
    <t>だいず、あずき</t>
  </si>
  <si>
    <t>豆類（だいず、あずきを除く）</t>
    <rPh sb="0" eb="2">
      <t>マメルイ</t>
    </rPh>
    <rPh sb="11" eb="12">
      <t>ノゾ</t>
    </rPh>
    <phoneticPr fontId="17"/>
  </si>
  <si>
    <t>野菜（立体）</t>
  </si>
  <si>
    <t>うり科果菜類</t>
  </si>
  <si>
    <t>なす科果菜類</t>
  </si>
  <si>
    <t>あぶらな属野菜（葉菜類、根菜類を除く）</t>
    <rPh sb="16" eb="17">
      <t>ノゾ</t>
    </rPh>
    <phoneticPr fontId="17"/>
  </si>
  <si>
    <t>葉菜類</t>
  </si>
  <si>
    <t>その他野菜</t>
    <rPh sb="2" eb="3">
      <t>タ</t>
    </rPh>
    <rPh sb="3" eb="5">
      <t>ヤサイ</t>
    </rPh>
    <phoneticPr fontId="17"/>
  </si>
  <si>
    <t>稲</t>
  </si>
  <si>
    <t>麦類</t>
  </si>
  <si>
    <t>その他穀類</t>
    <rPh sb="2" eb="3">
      <t>タ</t>
    </rPh>
    <rPh sb="3" eb="5">
      <t>コクルイ</t>
    </rPh>
    <phoneticPr fontId="17"/>
  </si>
  <si>
    <t>芝</t>
  </si>
  <si>
    <t>樹木類</t>
    <rPh sb="0" eb="2">
      <t>ジュモク</t>
    </rPh>
    <rPh sb="2" eb="3">
      <t>ルイ</t>
    </rPh>
    <phoneticPr fontId="11"/>
  </si>
  <si>
    <t>芝</t>
    <rPh sb="0" eb="1">
      <t>シバ</t>
    </rPh>
    <phoneticPr fontId="11"/>
  </si>
  <si>
    <t>呼気</t>
    <rPh sb="0" eb="2">
      <t>コキ</t>
    </rPh>
    <phoneticPr fontId="11"/>
  </si>
  <si>
    <t>単位暴露量（µgai/gai使用量）</t>
  </si>
  <si>
    <t>暴露部位／経路</t>
  </si>
  <si>
    <t>（手散布）</t>
    <rPh sb="1" eb="2">
      <t>テ</t>
    </rPh>
    <rPh sb="2" eb="4">
      <t>サンプ</t>
    </rPh>
    <phoneticPr fontId="11"/>
  </si>
  <si>
    <t>（機械散布）</t>
    <rPh sb="1" eb="3">
      <t>キカイ</t>
    </rPh>
    <rPh sb="3" eb="5">
      <t>サンプ</t>
    </rPh>
    <phoneticPr fontId="11"/>
  </si>
  <si>
    <t>左以外の場合</t>
    <rPh sb="0" eb="1">
      <t>ヒダリ</t>
    </rPh>
    <rPh sb="1" eb="3">
      <t>イガイ</t>
    </rPh>
    <rPh sb="4" eb="6">
      <t>バアイ</t>
    </rPh>
    <phoneticPr fontId="11"/>
  </si>
  <si>
    <t>水稲</t>
    <phoneticPr fontId="11"/>
  </si>
  <si>
    <t>水稲</t>
    <rPh sb="0" eb="2">
      <t>スイトウ</t>
    </rPh>
    <phoneticPr fontId="11"/>
  </si>
  <si>
    <t>マスク</t>
    <phoneticPr fontId="11"/>
  </si>
  <si>
    <t>水稲（育苗箱）</t>
    <rPh sb="3" eb="5">
      <t>イクビョウ</t>
    </rPh>
    <rPh sb="5" eb="6">
      <t>バコ</t>
    </rPh>
    <phoneticPr fontId="11"/>
  </si>
  <si>
    <t>調製時の剤型</t>
    <phoneticPr fontId="11"/>
  </si>
  <si>
    <t>散布時の剤型</t>
    <phoneticPr fontId="11"/>
  </si>
  <si>
    <t>手</t>
    <rPh sb="0" eb="1">
      <t>テ</t>
    </rPh>
    <phoneticPr fontId="11"/>
  </si>
  <si>
    <t>吸気</t>
    <rPh sb="0" eb="2">
      <t>キュウキ</t>
    </rPh>
    <phoneticPr fontId="11"/>
  </si>
  <si>
    <t>頭</t>
    <phoneticPr fontId="11"/>
  </si>
  <si>
    <t>その他</t>
    <phoneticPr fontId="11"/>
  </si>
  <si>
    <t>手</t>
    <phoneticPr fontId="11"/>
  </si>
  <si>
    <t>呼気</t>
    <phoneticPr fontId="11"/>
  </si>
  <si>
    <t>頭</t>
    <rPh sb="0" eb="1">
      <t>アタマ</t>
    </rPh>
    <phoneticPr fontId="11"/>
  </si>
  <si>
    <t>その他</t>
    <rPh sb="2" eb="3">
      <t>タ</t>
    </rPh>
    <phoneticPr fontId="11"/>
  </si>
  <si>
    <t>経皮吸収率使用</t>
    <phoneticPr fontId="11"/>
  </si>
  <si>
    <t>経皮吸収率</t>
    <rPh sb="0" eb="2">
      <t>ケイヒ</t>
    </rPh>
    <rPh sb="2" eb="5">
      <t>キュウシュウリツ</t>
    </rPh>
    <phoneticPr fontId="11"/>
  </si>
  <si>
    <t>製剤</t>
    <rPh sb="0" eb="2">
      <t>セイザイ</t>
    </rPh>
    <phoneticPr fontId="11"/>
  </si>
  <si>
    <t>希釈液</t>
    <rPh sb="0" eb="2">
      <t>キシャク</t>
    </rPh>
    <rPh sb="2" eb="3">
      <t>エキ</t>
    </rPh>
    <phoneticPr fontId="11"/>
  </si>
  <si>
    <t>調製時</t>
    <rPh sb="0" eb="2">
      <t>チョウセイ</t>
    </rPh>
    <rPh sb="2" eb="3">
      <t>ジ</t>
    </rPh>
    <phoneticPr fontId="25"/>
  </si>
  <si>
    <t>散布時</t>
    <rPh sb="0" eb="2">
      <t>サンプ</t>
    </rPh>
    <rPh sb="2" eb="3">
      <t>ジ</t>
    </rPh>
    <phoneticPr fontId="25"/>
  </si>
  <si>
    <t>手</t>
    <rPh sb="0" eb="1">
      <t>テ</t>
    </rPh>
    <phoneticPr fontId="25"/>
  </si>
  <si>
    <t>吸気</t>
    <rPh sb="0" eb="2">
      <t>キュウキ</t>
    </rPh>
    <phoneticPr fontId="25"/>
  </si>
  <si>
    <t>頭</t>
    <rPh sb="0" eb="1">
      <t>アタマ</t>
    </rPh>
    <phoneticPr fontId="25"/>
  </si>
  <si>
    <t>その他</t>
    <rPh sb="2" eb="3">
      <t>タ</t>
    </rPh>
    <phoneticPr fontId="25"/>
  </si>
  <si>
    <t>【合計】</t>
    <rPh sb="1" eb="3">
      <t>ゴウケイ</t>
    </rPh>
    <phoneticPr fontId="25"/>
  </si>
  <si>
    <t>【合計】（体重あたり）</t>
    <rPh sb="1" eb="3">
      <t>ゴウケイ</t>
    </rPh>
    <rPh sb="5" eb="7">
      <t>タイジュウ</t>
    </rPh>
    <phoneticPr fontId="25"/>
  </si>
  <si>
    <t>【全合計】(µgai)</t>
    <rPh sb="1" eb="2">
      <t>スベ</t>
    </rPh>
    <rPh sb="2" eb="4">
      <t>ゴウケイ</t>
    </rPh>
    <phoneticPr fontId="11"/>
  </si>
  <si>
    <t>作物名</t>
    <rPh sb="0" eb="2">
      <t>サクモツ</t>
    </rPh>
    <rPh sb="2" eb="3">
      <t>メイ</t>
    </rPh>
    <phoneticPr fontId="11"/>
  </si>
  <si>
    <t>使用方法</t>
    <rPh sb="0" eb="2">
      <t>シヨウ</t>
    </rPh>
    <rPh sb="2" eb="4">
      <t>ホウホウ</t>
    </rPh>
    <phoneticPr fontId="11"/>
  </si>
  <si>
    <t>保護面＋フード＋不浸透性防除衣</t>
    <rPh sb="8" eb="11">
      <t>フシントウ</t>
    </rPh>
    <rPh sb="11" eb="12">
      <t>セイ</t>
    </rPh>
    <rPh sb="12" eb="14">
      <t>ボウジョ</t>
    </rPh>
    <rPh sb="14" eb="15">
      <t>イ</t>
    </rPh>
    <phoneticPr fontId="11"/>
  </si>
  <si>
    <t>液剤_水稲</t>
    <rPh sb="3" eb="5">
      <t>スイトウ</t>
    </rPh>
    <phoneticPr fontId="11"/>
  </si>
  <si>
    <t>液剤_果樹（立体）</t>
    <phoneticPr fontId="11"/>
  </si>
  <si>
    <t>液剤_果樹（棚）</t>
    <phoneticPr fontId="11"/>
  </si>
  <si>
    <t>果樹（棚）</t>
    <phoneticPr fontId="11"/>
  </si>
  <si>
    <t>果樹（立体）</t>
    <phoneticPr fontId="11"/>
  </si>
  <si>
    <t>野菜（平面）</t>
    <phoneticPr fontId="11"/>
  </si>
  <si>
    <t>⑭-2　散布時</t>
    <rPh sb="4" eb="6">
      <t>サンプ</t>
    </rPh>
    <phoneticPr fontId="11"/>
  </si>
  <si>
    <t>⑭-1　調製時</t>
    <rPh sb="4" eb="6">
      <t>チョウセイ</t>
    </rPh>
    <phoneticPr fontId="11"/>
  </si>
  <si>
    <t>防護装備</t>
    <rPh sb="0" eb="2">
      <t>ボウゴ</t>
    </rPh>
    <rPh sb="2" eb="4">
      <t>ソウビ</t>
    </rPh>
    <phoneticPr fontId="11"/>
  </si>
  <si>
    <t>調製時</t>
    <rPh sb="0" eb="3">
      <t>チョウセイジ</t>
    </rPh>
    <phoneticPr fontId="11"/>
  </si>
  <si>
    <t>面積（a）</t>
    <rPh sb="0" eb="2">
      <t>メンセキ</t>
    </rPh>
    <phoneticPr fontId="11"/>
  </si>
  <si>
    <t>野菜（平面）</t>
    <phoneticPr fontId="11"/>
  </si>
  <si>
    <t>手散布
機械散布
育苗箱</t>
    <phoneticPr fontId="11"/>
  </si>
  <si>
    <t>1日作業面積
（a）</t>
    <rPh sb="1" eb="2">
      <t>ニチ</t>
    </rPh>
    <rPh sb="2" eb="4">
      <t>サギョウ</t>
    </rPh>
    <rPh sb="4" eb="6">
      <t>メンセキ</t>
    </rPh>
    <phoneticPr fontId="11"/>
  </si>
  <si>
    <t>使用
番号</t>
    <rPh sb="0" eb="2">
      <t>シヨウ</t>
    </rPh>
    <rPh sb="3" eb="5">
      <t>バンゴウ</t>
    </rPh>
    <phoneticPr fontId="11"/>
  </si>
  <si>
    <t>使用
番号</t>
    <rPh sb="0" eb="2">
      <t>シヨウ</t>
    </rPh>
    <rPh sb="3" eb="5">
      <t>バンゴウ</t>
    </rPh>
    <phoneticPr fontId="11"/>
  </si>
  <si>
    <t>希釈液１</t>
    <rPh sb="0" eb="2">
      <t>キシャク</t>
    </rPh>
    <rPh sb="2" eb="3">
      <t>エキ</t>
    </rPh>
    <phoneticPr fontId="11"/>
  </si>
  <si>
    <t>希釈液２</t>
    <rPh sb="0" eb="2">
      <t>キシャク</t>
    </rPh>
    <rPh sb="2" eb="3">
      <t>エキ</t>
    </rPh>
    <phoneticPr fontId="11"/>
  </si>
  <si>
    <t>希釈液３</t>
    <rPh sb="0" eb="2">
      <t>キシャク</t>
    </rPh>
    <rPh sb="2" eb="3">
      <t>エキ</t>
    </rPh>
    <phoneticPr fontId="11"/>
  </si>
  <si>
    <t>⑥製剤の形態</t>
  </si>
  <si>
    <t>フード＋不浸透性防除衣</t>
  </si>
  <si>
    <t>入力シートのプルダウンリスト</t>
    <rPh sb="0" eb="2">
      <t>ニュウリョク</t>
    </rPh>
    <phoneticPr fontId="11"/>
  </si>
  <si>
    <t>⑪調製時の予測式</t>
    <rPh sb="1" eb="4">
      <t>チョウセイジ</t>
    </rPh>
    <rPh sb="5" eb="8">
      <t>ヨソクシキ</t>
    </rPh>
    <phoneticPr fontId="11"/>
  </si>
  <si>
    <t>⑫散布時の予測式</t>
    <rPh sb="1" eb="3">
      <t>サンプ</t>
    </rPh>
    <rPh sb="3" eb="4">
      <t>ジ</t>
    </rPh>
    <rPh sb="5" eb="8">
      <t>ヨソクシキ</t>
    </rPh>
    <phoneticPr fontId="11"/>
  </si>
  <si>
    <t>⑬防護装備</t>
    <rPh sb="1" eb="3">
      <t>ボウゴ</t>
    </rPh>
    <rPh sb="3" eb="5">
      <t>ソウビ</t>
    </rPh>
    <phoneticPr fontId="11"/>
  </si>
  <si>
    <t>手散布</t>
    <rPh sb="0" eb="1">
      <t>テ</t>
    </rPh>
    <rPh sb="1" eb="3">
      <t>サンプ</t>
    </rPh>
    <phoneticPr fontId="11"/>
  </si>
  <si>
    <t>【補助シート１】</t>
    <rPh sb="1" eb="3">
      <t>ホジョ</t>
    </rPh>
    <phoneticPr fontId="11"/>
  </si>
  <si>
    <t>【デフォルト】</t>
    <phoneticPr fontId="11"/>
  </si>
  <si>
    <t>【採用】</t>
    <rPh sb="1" eb="3">
      <t>サイヨウ</t>
    </rPh>
    <phoneticPr fontId="11"/>
  </si>
  <si>
    <t>【デフォルト】</t>
    <phoneticPr fontId="11"/>
  </si>
  <si>
    <t>希釈
倍数(倍)</t>
    <rPh sb="0" eb="2">
      <t>キシャク</t>
    </rPh>
    <rPh sb="3" eb="5">
      <t>バイスウ</t>
    </rPh>
    <rPh sb="6" eb="7">
      <t>バイ</t>
    </rPh>
    <phoneticPr fontId="11"/>
  </si>
  <si>
    <t>薬量
(mL/10a)</t>
    <rPh sb="0" eb="2">
      <t>ヤクリョウ</t>
    </rPh>
    <phoneticPr fontId="11"/>
  </si>
  <si>
    <t>希釈水量
(L/10a)</t>
    <rPh sb="0" eb="2">
      <t>キシャク</t>
    </rPh>
    <rPh sb="2" eb="4">
      <t>スイリョウ</t>
    </rPh>
    <phoneticPr fontId="11"/>
  </si>
  <si>
    <t>希釈倍数</t>
    <rPh sb="0" eb="2">
      <t>キシャク</t>
    </rPh>
    <rPh sb="2" eb="4">
      <t>バイスウ</t>
    </rPh>
    <phoneticPr fontId="11"/>
  </si>
  <si>
    <t>※数値は平面野菜機械散布</t>
    <phoneticPr fontId="11"/>
  </si>
  <si>
    <t>機械散布</t>
    <rPh sb="0" eb="2">
      <t>キカイ</t>
    </rPh>
    <rPh sb="2" eb="4">
      <t>サンプ</t>
    </rPh>
    <phoneticPr fontId="11"/>
  </si>
  <si>
    <t>最大投下量(kg/10a)
粒剤等希釈しないもの</t>
    <rPh sb="0" eb="2">
      <t>サイダイ</t>
    </rPh>
    <rPh sb="2" eb="4">
      <t>トウカ</t>
    </rPh>
    <rPh sb="4" eb="5">
      <t>リョウ</t>
    </rPh>
    <rPh sb="14" eb="16">
      <t>リュウザイ</t>
    </rPh>
    <rPh sb="16" eb="17">
      <t>トウ</t>
    </rPh>
    <rPh sb="17" eb="19">
      <t>キシャク</t>
    </rPh>
    <phoneticPr fontId="11"/>
  </si>
  <si>
    <t>育苗箱</t>
    <rPh sb="0" eb="2">
      <t>イクビョウ</t>
    </rPh>
    <rPh sb="2" eb="3">
      <t>バコ</t>
    </rPh>
    <phoneticPr fontId="11"/>
  </si>
  <si>
    <t>調製時防護率</t>
    <rPh sb="0" eb="3">
      <t>チョウセイジ</t>
    </rPh>
    <rPh sb="3" eb="5">
      <t>ボウゴ</t>
    </rPh>
    <rPh sb="5" eb="6">
      <t>リツ</t>
    </rPh>
    <phoneticPr fontId="25"/>
  </si>
  <si>
    <t>散布時防護率</t>
    <rPh sb="0" eb="2">
      <t>サンプ</t>
    </rPh>
    <rPh sb="2" eb="3">
      <t>ジ</t>
    </rPh>
    <rPh sb="3" eb="5">
      <t>ボウゴ</t>
    </rPh>
    <rPh sb="5" eb="6">
      <t>リツ</t>
    </rPh>
    <phoneticPr fontId="25"/>
  </si>
  <si>
    <t>⑨使用時期</t>
    <rPh sb="1" eb="3">
      <t>シヨウ</t>
    </rPh>
    <rPh sb="3" eb="5">
      <t>ジキ</t>
    </rPh>
    <phoneticPr fontId="11"/>
  </si>
  <si>
    <t>⑩使用方法</t>
    <rPh sb="1" eb="3">
      <t>シヨウ</t>
    </rPh>
    <rPh sb="3" eb="5">
      <t>ホウホウ</t>
    </rPh>
    <phoneticPr fontId="11"/>
  </si>
  <si>
    <t>⑫
調製時の
予測式</t>
    <rPh sb="2" eb="4">
      <t>チョウセイ</t>
    </rPh>
    <phoneticPr fontId="11"/>
  </si>
  <si>
    <t>⑬
散布時の
予測式</t>
    <rPh sb="2" eb="4">
      <t>サンプ</t>
    </rPh>
    <rPh sb="4" eb="5">
      <t>ジ</t>
    </rPh>
    <rPh sb="7" eb="10">
      <t>ヨソクシキ</t>
    </rPh>
    <phoneticPr fontId="11"/>
  </si>
  <si>
    <t>⑩
使用方法</t>
    <phoneticPr fontId="11"/>
  </si>
  <si>
    <t>⑪
使用回数</t>
    <rPh sb="2" eb="4">
      <t>シヨウ</t>
    </rPh>
    <rPh sb="4" eb="6">
      <t>カイスウ</t>
    </rPh>
    <phoneticPr fontId="11"/>
  </si>
  <si>
    <t>⑨
使用時期</t>
    <rPh sb="2" eb="4">
      <t>シヨウ</t>
    </rPh>
    <rPh sb="4" eb="6">
      <t>ジキ</t>
    </rPh>
    <phoneticPr fontId="11"/>
  </si>
  <si>
    <t>散布時の予測式</t>
    <rPh sb="0" eb="2">
      <t>サンプ</t>
    </rPh>
    <rPh sb="2" eb="3">
      <t>ジ</t>
    </rPh>
    <rPh sb="4" eb="7">
      <t>ヨソクシキ</t>
    </rPh>
    <phoneticPr fontId="11"/>
  </si>
  <si>
    <t>③-1 AOEL</t>
    <phoneticPr fontId="11"/>
  </si>
  <si>
    <t>③-2 AAOEL</t>
    <phoneticPr fontId="11"/>
  </si>
  <si>
    <t>製剤・散布時</t>
    <phoneticPr fontId="11"/>
  </si>
  <si>
    <t>製剤: 固体／散布時: 固体</t>
    <rPh sb="0" eb="2">
      <t>セイザイ</t>
    </rPh>
    <rPh sb="4" eb="6">
      <t>コタイ</t>
    </rPh>
    <rPh sb="7" eb="9">
      <t>サンプ</t>
    </rPh>
    <rPh sb="9" eb="10">
      <t>ジ</t>
    </rPh>
    <rPh sb="12" eb="14">
      <t>コタイ</t>
    </rPh>
    <phoneticPr fontId="11"/>
  </si>
  <si>
    <t>製剤: 固体／散布時: 液体</t>
    <rPh sb="12" eb="14">
      <t>エキタイ</t>
    </rPh>
    <phoneticPr fontId="11"/>
  </si>
  <si>
    <t>製剤: 液体／散布時: 液体</t>
    <rPh sb="12" eb="14">
      <t>エキタイ</t>
    </rPh>
    <phoneticPr fontId="11"/>
  </si>
  <si>
    <t>④ 有効成分濃度・含有率</t>
    <rPh sb="2" eb="4">
      <t>ユウコウ</t>
    </rPh>
    <rPh sb="4" eb="6">
      <t>セイブン</t>
    </rPh>
    <rPh sb="6" eb="8">
      <t>ノウド</t>
    </rPh>
    <rPh sb="9" eb="12">
      <t>ガンユウリツ</t>
    </rPh>
    <phoneticPr fontId="11"/>
  </si>
  <si>
    <t>⑥ 調製時の予測式</t>
    <phoneticPr fontId="11"/>
  </si>
  <si>
    <t>希釈液４</t>
    <rPh sb="0" eb="2">
      <t>キシャク</t>
    </rPh>
    <rPh sb="2" eb="3">
      <t>エキ</t>
    </rPh>
    <phoneticPr fontId="11"/>
  </si>
  <si>
    <t>希釈液５</t>
    <rPh sb="0" eb="2">
      <t>キシャク</t>
    </rPh>
    <rPh sb="2" eb="3">
      <t>エキ</t>
    </rPh>
    <phoneticPr fontId="11"/>
  </si>
  <si>
    <t>希釈液６</t>
    <rPh sb="0" eb="2">
      <t>キシャク</t>
    </rPh>
    <rPh sb="2" eb="3">
      <t>エキ</t>
    </rPh>
    <phoneticPr fontId="11"/>
  </si>
  <si>
    <r>
      <t>⑤ 製剤の形態</t>
    </r>
    <r>
      <rPr>
        <sz val="8"/>
        <color theme="1"/>
        <rFont val="メイリオ"/>
        <family val="3"/>
        <charset val="128"/>
      </rPr>
      <t>（製剤/散布時）</t>
    </r>
    <rPh sb="2" eb="4">
      <t>セイザイ</t>
    </rPh>
    <rPh sb="5" eb="7">
      <t>ケイタイ</t>
    </rPh>
    <phoneticPr fontId="11"/>
  </si>
  <si>
    <t>単位暴露量（µg ai/g ai使用量）</t>
    <rPh sb="0" eb="2">
      <t>タンイ</t>
    </rPh>
    <rPh sb="2" eb="5">
      <t>バクロリョウ</t>
    </rPh>
    <phoneticPr fontId="11"/>
  </si>
  <si>
    <t>野菜（平面）</t>
  </si>
  <si>
    <t>１経営体あたり作付け面積(a)</t>
    <rPh sb="1" eb="4">
      <t>ケイエイタイ</t>
    </rPh>
    <rPh sb="7" eb="9">
      <t>サクツ</t>
    </rPh>
    <rPh sb="10" eb="12">
      <t>メンセキ</t>
    </rPh>
    <phoneticPr fontId="11"/>
  </si>
  <si>
    <t>【仮】</t>
    <rPh sb="1" eb="2">
      <t>カリ</t>
    </rPh>
    <phoneticPr fontId="11"/>
  </si>
  <si>
    <t>１日平均作業面積(a)</t>
    <phoneticPr fontId="11"/>
  </si>
  <si>
    <t>【上限】</t>
    <rPh sb="1" eb="3">
      <t>ジョウゲン</t>
    </rPh>
    <phoneticPr fontId="11"/>
  </si>
  <si>
    <t>都道府県50%ile(a)</t>
    <rPh sb="0" eb="4">
      <t>トドウフケン</t>
    </rPh>
    <phoneticPr fontId="11"/>
  </si>
  <si>
    <t>(a)</t>
    <phoneticPr fontId="11"/>
  </si>
  <si>
    <t>75%ile</t>
    <phoneticPr fontId="11"/>
  </si>
  <si>
    <t>50%ile</t>
    <phoneticPr fontId="11"/>
  </si>
  <si>
    <r>
      <t>１日</t>
    </r>
    <r>
      <rPr>
        <u/>
        <sz val="10"/>
        <color theme="1"/>
        <rFont val="メイリオ"/>
        <family val="3"/>
        <charset val="128"/>
      </rPr>
      <t>標準</t>
    </r>
    <r>
      <rPr>
        <sz val="10"/>
        <color theme="1"/>
        <rFont val="メイリオ"/>
        <family val="3"/>
        <charset val="128"/>
      </rPr>
      <t>作業面積</t>
    </r>
    <rPh sb="1" eb="2">
      <t>ニチ</t>
    </rPh>
    <rPh sb="2" eb="4">
      <t>ヒョウジュン</t>
    </rPh>
    <rPh sb="4" eb="6">
      <t>サギョウ</t>
    </rPh>
    <rPh sb="6" eb="8">
      <t>メンセキ</t>
    </rPh>
    <phoneticPr fontId="11"/>
  </si>
  <si>
    <t>「殺虫剤あるいは殺菌剤」かつ「液剤_野菜（平面）、果樹（立体）、果樹（棚）」の場合は、以下が追加計算される。</t>
    <rPh sb="1" eb="4">
      <t>サッチュウザイ</t>
    </rPh>
    <rPh sb="8" eb="11">
      <t>サッキンザイ</t>
    </rPh>
    <rPh sb="15" eb="17">
      <t>エキザイ</t>
    </rPh>
    <rPh sb="18" eb="20">
      <t>ヤサイ</t>
    </rPh>
    <rPh sb="21" eb="23">
      <t>ヘイメン</t>
    </rPh>
    <rPh sb="25" eb="27">
      <t>カジュ</t>
    </rPh>
    <rPh sb="28" eb="30">
      <t>リッタイ</t>
    </rPh>
    <rPh sb="32" eb="34">
      <t>カジュ</t>
    </rPh>
    <rPh sb="35" eb="36">
      <t>タナ</t>
    </rPh>
    <rPh sb="39" eb="41">
      <t>バアイ</t>
    </rPh>
    <rPh sb="43" eb="45">
      <t>イカ</t>
    </rPh>
    <rPh sb="46" eb="48">
      <t>ツイカ</t>
    </rPh>
    <rPh sb="48" eb="50">
      <t>ケイサン</t>
    </rPh>
    <phoneticPr fontId="11"/>
  </si>
  <si>
    <t>有効成分量（ｇ/day）</t>
    <rPh sb="0" eb="2">
      <t>ユウコウ</t>
    </rPh>
    <rPh sb="2" eb="5">
      <t>セイブンリョウ</t>
    </rPh>
    <phoneticPr fontId="11"/>
  </si>
  <si>
    <t>手(調)</t>
    <rPh sb="0" eb="1">
      <t>テ</t>
    </rPh>
    <rPh sb="2" eb="3">
      <t>チョウ</t>
    </rPh>
    <phoneticPr fontId="11"/>
  </si>
  <si>
    <t>吸気（調）</t>
    <rPh sb="0" eb="2">
      <t>キュウキ</t>
    </rPh>
    <rPh sb="3" eb="4">
      <t>チョウ</t>
    </rPh>
    <phoneticPr fontId="11"/>
  </si>
  <si>
    <t>頭（散）</t>
    <rPh sb="0" eb="1">
      <t>アタマ</t>
    </rPh>
    <rPh sb="2" eb="3">
      <t>サン</t>
    </rPh>
    <phoneticPr fontId="11"/>
  </si>
  <si>
    <t>その他（散）</t>
    <rPh sb="2" eb="3">
      <t>タ</t>
    </rPh>
    <rPh sb="4" eb="5">
      <t>サン</t>
    </rPh>
    <phoneticPr fontId="11"/>
  </si>
  <si>
    <t>手（散）</t>
    <rPh sb="0" eb="1">
      <t>テ</t>
    </rPh>
    <rPh sb="2" eb="3">
      <t>サン</t>
    </rPh>
    <phoneticPr fontId="11"/>
  </si>
  <si>
    <t>吸気（散）</t>
    <rPh sb="0" eb="2">
      <t>キュウキ</t>
    </rPh>
    <rPh sb="3" eb="4">
      <t>サン</t>
    </rPh>
    <phoneticPr fontId="11"/>
  </si>
  <si>
    <t>【補助２】</t>
    <rPh sb="1" eb="3">
      <t>ホジョ</t>
    </rPh>
    <phoneticPr fontId="11"/>
  </si>
  <si>
    <t>デフォルト値を使用しない場合</t>
    <rPh sb="5" eb="6">
      <t>アタイ</t>
    </rPh>
    <rPh sb="7" eb="9">
      <t>シヨウ</t>
    </rPh>
    <rPh sb="12" eb="14">
      <t>バアイ</t>
    </rPh>
    <phoneticPr fontId="11"/>
  </si>
  <si>
    <t>【デフォルト】</t>
    <phoneticPr fontId="11"/>
  </si>
  <si>
    <t>【採用】</t>
    <rPh sb="1" eb="3">
      <t>サイヨウ</t>
    </rPh>
    <phoneticPr fontId="11"/>
  </si>
  <si>
    <t>作物分類</t>
    <rPh sb="0" eb="2">
      <t>サクモツ</t>
    </rPh>
    <rPh sb="2" eb="4">
      <t>ブンルイ</t>
    </rPh>
    <phoneticPr fontId="11"/>
  </si>
  <si>
    <t>１日標準
作業面積
(a)</t>
    <phoneticPr fontId="11"/>
  </si>
  <si>
    <t>補正前 (µg ai/day)</t>
    <phoneticPr fontId="11"/>
  </si>
  <si>
    <t>手袋</t>
    <rPh sb="0" eb="2">
      <t>テブクロ</t>
    </rPh>
    <phoneticPr fontId="11"/>
  </si>
  <si>
    <t>手袋なし</t>
    <rPh sb="0" eb="2">
      <t>テブクロ</t>
    </rPh>
    <phoneticPr fontId="11"/>
  </si>
  <si>
    <t>不浸透性手袋（固体）</t>
    <rPh sb="0" eb="3">
      <t>フシントウ</t>
    </rPh>
    <rPh sb="3" eb="4">
      <t>セイ</t>
    </rPh>
    <rPh sb="4" eb="6">
      <t>テブクロ</t>
    </rPh>
    <rPh sb="7" eb="9">
      <t>コタイ</t>
    </rPh>
    <phoneticPr fontId="11"/>
  </si>
  <si>
    <t>不浸透性手袋（液体）</t>
    <rPh sb="0" eb="3">
      <t>フシントウ</t>
    </rPh>
    <rPh sb="3" eb="4">
      <t>セイ</t>
    </rPh>
    <rPh sb="4" eb="6">
      <t>テブクロ</t>
    </rPh>
    <rPh sb="7" eb="9">
      <t>エキタイ</t>
    </rPh>
    <phoneticPr fontId="11"/>
  </si>
  <si>
    <t>マスク</t>
    <phoneticPr fontId="11"/>
  </si>
  <si>
    <t>マスク１</t>
    <phoneticPr fontId="11"/>
  </si>
  <si>
    <t>マスク２</t>
    <phoneticPr fontId="11"/>
  </si>
  <si>
    <t>マスクなし</t>
    <phoneticPr fontId="11"/>
  </si>
  <si>
    <t>頭部</t>
    <rPh sb="0" eb="2">
      <t>トウブ</t>
    </rPh>
    <phoneticPr fontId="11"/>
  </si>
  <si>
    <t>不浸透＋フード</t>
    <rPh sb="0" eb="3">
      <t>フシントウ</t>
    </rPh>
    <phoneticPr fontId="11"/>
  </si>
  <si>
    <t>不浸透＋フード＋保護面</t>
    <rPh sb="0" eb="3">
      <t>フシントウ</t>
    </rPh>
    <rPh sb="8" eb="10">
      <t>ホゴ</t>
    </rPh>
    <rPh sb="10" eb="11">
      <t>メン</t>
    </rPh>
    <phoneticPr fontId="11"/>
  </si>
  <si>
    <t>マスク１</t>
    <phoneticPr fontId="11"/>
  </si>
  <si>
    <t>マスク２</t>
    <phoneticPr fontId="11"/>
  </si>
  <si>
    <t>身体のみ</t>
    <rPh sb="0" eb="2">
      <t>シンタイ</t>
    </rPh>
    <phoneticPr fontId="11"/>
  </si>
  <si>
    <t>⑫散布時の
予測式</t>
    <rPh sb="1" eb="3">
      <t>サンプ</t>
    </rPh>
    <rPh sb="3" eb="4">
      <t>ジ</t>
    </rPh>
    <rPh sb="6" eb="9">
      <t>ヨソクシキ</t>
    </rPh>
    <phoneticPr fontId="11"/>
  </si>
  <si>
    <t>③ AOEL、AAOEL：②の有効成分のAOEL、AAOELを入力する。</t>
    <rPh sb="15" eb="17">
      <t>ユウコウ</t>
    </rPh>
    <rPh sb="17" eb="19">
      <t>セイブン</t>
    </rPh>
    <rPh sb="31" eb="33">
      <t>ニュウリョク</t>
    </rPh>
    <phoneticPr fontId="11"/>
  </si>
  <si>
    <t>④ 有効成分濃度・含有率：②の有効成分の濃度あるいは含有率を入力する。</t>
    <rPh sb="2" eb="4">
      <t>ユウコウ</t>
    </rPh>
    <rPh sb="4" eb="6">
      <t>セイブン</t>
    </rPh>
    <rPh sb="6" eb="8">
      <t>ノウド</t>
    </rPh>
    <rPh sb="9" eb="12">
      <t>ガンユウリツ</t>
    </rPh>
    <rPh sb="15" eb="17">
      <t>ユウコウ</t>
    </rPh>
    <rPh sb="17" eb="19">
      <t>セイブン</t>
    </rPh>
    <rPh sb="20" eb="22">
      <t>ノウド</t>
    </rPh>
    <rPh sb="26" eb="29">
      <t>ガンユウリツ</t>
    </rPh>
    <rPh sb="30" eb="32">
      <t>ニュウリョク</t>
    </rPh>
    <phoneticPr fontId="11"/>
  </si>
  <si>
    <t>⑤ 製剤の形態（製剤/散布時）：製剤、および散布時の形態について、プルダウンより選択する。</t>
    <rPh sb="2" eb="4">
      <t>セイザイ</t>
    </rPh>
    <rPh sb="5" eb="7">
      <t>ケイタイ</t>
    </rPh>
    <rPh sb="16" eb="18">
      <t>セイザイ</t>
    </rPh>
    <rPh sb="22" eb="24">
      <t>サンプ</t>
    </rPh>
    <rPh sb="24" eb="25">
      <t>ジ</t>
    </rPh>
    <rPh sb="26" eb="28">
      <t>ケイタイ</t>
    </rPh>
    <rPh sb="40" eb="42">
      <t>センタク</t>
    </rPh>
    <phoneticPr fontId="11"/>
  </si>
  <si>
    <t>⑥ 調製時の予測式：調製時予測式を選択する。</t>
    <rPh sb="10" eb="13">
      <t>チョウセイジ</t>
    </rPh>
    <rPh sb="13" eb="16">
      <t>ヨソクシキ</t>
    </rPh>
    <rPh sb="17" eb="19">
      <t>センタク</t>
    </rPh>
    <phoneticPr fontId="11"/>
  </si>
  <si>
    <t>例）1000～2000倍希釈、100～300 L/10 aの場合は、「希釈倍数」は1000、「散布液量」は300を入力する。</t>
    <rPh sb="0" eb="1">
      <t>レイ</t>
    </rPh>
    <rPh sb="11" eb="12">
      <t>バイ</t>
    </rPh>
    <rPh sb="12" eb="14">
      <t>キシャク</t>
    </rPh>
    <rPh sb="30" eb="32">
      <t>バアイ</t>
    </rPh>
    <rPh sb="35" eb="37">
      <t>キシャク</t>
    </rPh>
    <rPh sb="37" eb="39">
      <t>バイスウ</t>
    </rPh>
    <rPh sb="47" eb="49">
      <t>サンプ</t>
    </rPh>
    <rPh sb="49" eb="51">
      <t>エキリョウ</t>
    </rPh>
    <rPh sb="57" eb="59">
      <t>ニュウリョク</t>
    </rPh>
    <phoneticPr fontId="11"/>
  </si>
  <si>
    <t>例）100～200 mL/10 a、50～100 L/10 aの場合は、「薬量」は200、「希釈水量」は100を入力する。</t>
    <rPh sb="0" eb="1">
      <t>レイ</t>
    </rPh>
    <rPh sb="32" eb="34">
      <t>バアイ</t>
    </rPh>
    <rPh sb="37" eb="39">
      <t>ヤクリョウ</t>
    </rPh>
    <rPh sb="46" eb="48">
      <t>キシャク</t>
    </rPh>
    <rPh sb="48" eb="50">
      <t>スイリョウ</t>
    </rPh>
    <rPh sb="56" eb="58">
      <t>ニュウリョク</t>
    </rPh>
    <phoneticPr fontId="11"/>
  </si>
  <si>
    <t>1日の作業面積を個別に設定する場合は、「補助２」タブに入力する。</t>
    <rPh sb="20" eb="22">
      <t>ホジョ</t>
    </rPh>
    <rPh sb="27" eb="29">
      <t>ニュウリョク</t>
    </rPh>
    <phoneticPr fontId="11"/>
  </si>
  <si>
    <t>使用
液量
(L/10a)</t>
    <rPh sb="0" eb="2">
      <t>シヨウ</t>
    </rPh>
    <rPh sb="3" eb="5">
      <t>エキリョウ</t>
    </rPh>
    <phoneticPr fontId="11"/>
  </si>
  <si>
    <t>・殺虫剤および殺菌剤で、散布時が液体の製剤の場合→希釈倍数（最小希釈倍数）および散布液量（最大投下量）を入力する。</t>
    <rPh sb="12" eb="14">
      <t>サンプ</t>
    </rPh>
    <rPh sb="14" eb="15">
      <t>ジ</t>
    </rPh>
    <rPh sb="16" eb="18">
      <t>エキタイ</t>
    </rPh>
    <rPh sb="19" eb="21">
      <t>セイザイ</t>
    </rPh>
    <rPh sb="30" eb="32">
      <t>サイショウ</t>
    </rPh>
    <rPh sb="32" eb="34">
      <t>キシャク</t>
    </rPh>
    <rPh sb="34" eb="36">
      <t>バイスウ</t>
    </rPh>
    <rPh sb="40" eb="42">
      <t>サンプ</t>
    </rPh>
    <rPh sb="42" eb="44">
      <t>エキリョウ</t>
    </rPh>
    <rPh sb="45" eb="47">
      <t>サイダイ</t>
    </rPh>
    <rPh sb="47" eb="50">
      <t>トウカリョウ</t>
    </rPh>
    <rPh sb="52" eb="54">
      <t>ニュウリョク</t>
    </rPh>
    <phoneticPr fontId="11"/>
  </si>
  <si>
    <t>・除草剤で、散布時が液体の製剤の場合→薬量（最大薬量）および希釈水量（最大水量）を入力する。</t>
    <rPh sb="1" eb="4">
      <t>ジョソウザイ</t>
    </rPh>
    <rPh sb="16" eb="18">
      <t>バアイ</t>
    </rPh>
    <rPh sb="19" eb="21">
      <t>ヤクリョウ</t>
    </rPh>
    <rPh sb="22" eb="24">
      <t>サイダイ</t>
    </rPh>
    <rPh sb="24" eb="26">
      <t>ヤクリョウ</t>
    </rPh>
    <rPh sb="30" eb="32">
      <t>キシャク</t>
    </rPh>
    <rPh sb="32" eb="34">
      <t>スイリョウ</t>
    </rPh>
    <rPh sb="35" eb="37">
      <t>サイダイ</t>
    </rPh>
    <rPh sb="37" eb="39">
      <t>スイリョウ</t>
    </rPh>
    <rPh sb="41" eb="43">
      <t>ニュウリョク</t>
    </rPh>
    <phoneticPr fontId="11"/>
  </si>
  <si>
    <t>⑫散布時の予測式：農薬散布時の予測式を選択する。</t>
    <rPh sb="1" eb="3">
      <t>サンプ</t>
    </rPh>
    <rPh sb="3" eb="4">
      <t>ジ</t>
    </rPh>
    <rPh sb="5" eb="8">
      <t>ヨソクシキ</t>
    </rPh>
    <rPh sb="9" eb="11">
      <t>ノウヤク</t>
    </rPh>
    <rPh sb="11" eb="13">
      <t>サンプ</t>
    </rPh>
    <rPh sb="13" eb="14">
      <t>ジ</t>
    </rPh>
    <rPh sb="15" eb="18">
      <t>ヨソクシキ</t>
    </rPh>
    <rPh sb="19" eb="21">
      <t>センタク</t>
    </rPh>
    <phoneticPr fontId="11"/>
  </si>
  <si>
    <t>吸入</t>
    <rPh sb="0" eb="2">
      <t>キュウニュウ</t>
    </rPh>
    <phoneticPr fontId="11"/>
  </si>
  <si>
    <t>頭部</t>
    <rPh sb="0" eb="2">
      <t>トウブ</t>
    </rPh>
    <phoneticPr fontId="11"/>
  </si>
  <si>
    <t>マスク</t>
    <phoneticPr fontId="11"/>
  </si>
  <si>
    <t>フード＋不浸透性防除衣</t>
    <phoneticPr fontId="11"/>
  </si>
  <si>
    <t>出力シートの暴露量に「ERROR」が表示されたとき</t>
    <rPh sb="0" eb="2">
      <t>シュツリョク</t>
    </rPh>
    <rPh sb="6" eb="9">
      <t>バクロリョウ</t>
    </rPh>
    <rPh sb="18" eb="20">
      <t>ヒョウジ</t>
    </rPh>
    <phoneticPr fontId="11"/>
  </si>
  <si>
    <t>作物</t>
    <rPh sb="0" eb="2">
      <t>サクモツ</t>
    </rPh>
    <phoneticPr fontId="11"/>
  </si>
  <si>
    <t>１日平均作業面積</t>
    <phoneticPr fontId="11"/>
  </si>
  <si>
    <t>１日標準作業面積</t>
    <phoneticPr fontId="11"/>
  </si>
  <si>
    <r>
      <t>１日</t>
    </r>
    <r>
      <rPr>
        <u/>
        <sz val="10"/>
        <color theme="1"/>
        <rFont val="メイリオ"/>
        <family val="3"/>
        <charset val="128"/>
      </rPr>
      <t>平均</t>
    </r>
    <r>
      <rPr>
        <sz val="10"/>
        <color theme="1"/>
        <rFont val="メイリオ"/>
        <family val="3"/>
        <charset val="128"/>
      </rPr>
      <t>作業面積を
算出するための栽培面積</t>
    </r>
    <rPh sb="1" eb="2">
      <t>ニチ</t>
    </rPh>
    <rPh sb="2" eb="4">
      <t>ヘイキン</t>
    </rPh>
    <rPh sb="4" eb="6">
      <t>サギョウ</t>
    </rPh>
    <rPh sb="6" eb="8">
      <t>メンセキ</t>
    </rPh>
    <rPh sb="10" eb="12">
      <t>サンシュツ</t>
    </rPh>
    <rPh sb="17" eb="19">
      <t>サイバイ</t>
    </rPh>
    <rPh sb="19" eb="21">
      <t>メンセキ</t>
    </rPh>
    <phoneticPr fontId="11"/>
  </si>
  <si>
    <t>(mg/kg体重/日)</t>
    <phoneticPr fontId="11"/>
  </si>
  <si>
    <t>(mg/kg体重)</t>
    <phoneticPr fontId="11"/>
  </si>
  <si>
    <t>％</t>
    <phoneticPr fontId="11"/>
  </si>
  <si>
    <t>長ズボン・長袖の作業衣
あるいは不浸透性防除衣</t>
    <rPh sb="16" eb="19">
      <t>フシントウ</t>
    </rPh>
    <rPh sb="19" eb="20">
      <t>セイ</t>
    </rPh>
    <rPh sb="20" eb="22">
      <t>ボウジョ</t>
    </rPh>
    <rPh sb="22" eb="23">
      <t>イ</t>
    </rPh>
    <phoneticPr fontId="11"/>
  </si>
  <si>
    <t>作物名</t>
  </si>
  <si>
    <t>アイスプラント</t>
  </si>
  <si>
    <t>花き</t>
  </si>
  <si>
    <t>アイスランドポピー</t>
  </si>
  <si>
    <t>アイビーゼラニウム</t>
  </si>
  <si>
    <t>アイリス</t>
  </si>
  <si>
    <t>あおき</t>
  </si>
  <si>
    <t>あかがし</t>
  </si>
  <si>
    <t>アカシア</t>
  </si>
  <si>
    <t>アガパンサス</t>
  </si>
  <si>
    <t>あかまつ</t>
  </si>
  <si>
    <t>アゲラタム</t>
  </si>
  <si>
    <t>あさがお</t>
  </si>
  <si>
    <t>あさつき</t>
  </si>
  <si>
    <t>あざみ</t>
  </si>
  <si>
    <t>アザレア</t>
  </si>
  <si>
    <t>アジアンタム</t>
  </si>
  <si>
    <t>あじさい</t>
  </si>
  <si>
    <t>ハイドランジア</t>
  </si>
  <si>
    <t>あしたば</t>
  </si>
  <si>
    <t>アジュガ</t>
  </si>
  <si>
    <t>あずき</t>
  </si>
  <si>
    <t>豆類</t>
  </si>
  <si>
    <t>アスター</t>
  </si>
  <si>
    <t>アスチルベ</t>
  </si>
  <si>
    <t>あすっこ</t>
  </si>
  <si>
    <t>アスパラガス</t>
  </si>
  <si>
    <t>アセロラ</t>
  </si>
  <si>
    <t>アッサムニオイザクラ</t>
  </si>
  <si>
    <t>アッツザクラ</t>
  </si>
  <si>
    <t>アテモヤ</t>
  </si>
  <si>
    <t>アナナス</t>
  </si>
  <si>
    <t>アネモネ</t>
  </si>
  <si>
    <t>アフェランドラ</t>
  </si>
  <si>
    <t>あぶらな科野菜</t>
  </si>
  <si>
    <t>あべまき</t>
  </si>
  <si>
    <t>アベリア</t>
  </si>
  <si>
    <t>アボカド</t>
  </si>
  <si>
    <t>あま</t>
  </si>
  <si>
    <t>アマゾンリリー</t>
  </si>
  <si>
    <t>あまちゃ</t>
  </si>
  <si>
    <t>アマドコロ</t>
  </si>
  <si>
    <t>アメリカホドイモ</t>
  </si>
  <si>
    <t>アメリカンブルー</t>
  </si>
  <si>
    <t>あらかし</t>
  </si>
  <si>
    <t>アラレア</t>
  </si>
  <si>
    <t>アリウム</t>
  </si>
  <si>
    <t>アルストロメリア</t>
  </si>
  <si>
    <t>アレカヤシ</t>
  </si>
  <si>
    <t>アロエ</t>
  </si>
  <si>
    <t>アロニア</t>
  </si>
  <si>
    <t>あわ</t>
  </si>
  <si>
    <t>雑穀類</t>
  </si>
  <si>
    <t>アンコール</t>
  </si>
  <si>
    <t>あんず</t>
  </si>
  <si>
    <t>アンスリウム</t>
  </si>
  <si>
    <t>いぐさ</t>
  </si>
  <si>
    <t>いちい</t>
  </si>
  <si>
    <t>いちご</t>
  </si>
  <si>
    <t>いちじく</t>
  </si>
  <si>
    <t>いちょう</t>
  </si>
  <si>
    <t>いぬつげ</t>
  </si>
  <si>
    <t>まめつげ</t>
  </si>
  <si>
    <t>いぬまき</t>
  </si>
  <si>
    <t>いね科牧草</t>
  </si>
  <si>
    <t>飼料作物</t>
  </si>
  <si>
    <t>いも類</t>
  </si>
  <si>
    <t>いんげんまめ</t>
  </si>
  <si>
    <t>いんちんこう</t>
  </si>
  <si>
    <t>インパチェンス</t>
  </si>
  <si>
    <t>うこぎ</t>
  </si>
  <si>
    <t>うこん</t>
  </si>
  <si>
    <t>うすばさいしん</t>
  </si>
  <si>
    <t>うつぼかずら</t>
  </si>
  <si>
    <t>うど</t>
  </si>
  <si>
    <t>うばめがし</t>
  </si>
  <si>
    <t>うめ</t>
  </si>
  <si>
    <t>うらじろがし</t>
  </si>
  <si>
    <t>うり科野菜類</t>
  </si>
  <si>
    <t>うり類</t>
  </si>
  <si>
    <t>うるし</t>
  </si>
  <si>
    <t>エキザカム</t>
  </si>
  <si>
    <t>えぞまつ</t>
  </si>
  <si>
    <t>えだまめ</t>
  </si>
  <si>
    <t>えのきたけ</t>
  </si>
  <si>
    <t>きのこ類</t>
  </si>
  <si>
    <t>エリカ</t>
  </si>
  <si>
    <t>エリンギ</t>
  </si>
  <si>
    <t>エレムルス</t>
  </si>
  <si>
    <t>エンサイ</t>
  </si>
  <si>
    <t>エンダイブ</t>
  </si>
  <si>
    <t>えんどうまめ</t>
  </si>
  <si>
    <t>おうぎ</t>
  </si>
  <si>
    <t>おうごん</t>
  </si>
  <si>
    <t>おうごんくじゃくひば</t>
  </si>
  <si>
    <t>おうとう</t>
  </si>
  <si>
    <t>おおさきな</t>
  </si>
  <si>
    <t>おおむらさき</t>
  </si>
  <si>
    <t>おかのり</t>
  </si>
  <si>
    <t>おかひじき</t>
  </si>
  <si>
    <t>おかめざさ</t>
  </si>
  <si>
    <t>オクラ</t>
  </si>
  <si>
    <t>おけら</t>
  </si>
  <si>
    <t>オドントグロッサム</t>
  </si>
  <si>
    <t>おみなえし</t>
  </si>
  <si>
    <t>おもと</t>
  </si>
  <si>
    <t>オリーブ</t>
  </si>
  <si>
    <t>オレガノ</t>
  </si>
  <si>
    <t>オンシジウム</t>
  </si>
  <si>
    <t>カーネーション</t>
  </si>
  <si>
    <t>カーブチー</t>
  </si>
  <si>
    <t>ガーベラ</t>
  </si>
  <si>
    <t>かいづかいぶき</t>
  </si>
  <si>
    <t>かえで</t>
  </si>
  <si>
    <t>かえんさい</t>
  </si>
  <si>
    <t>かき</t>
  </si>
  <si>
    <t>かぐらなんばん</t>
  </si>
  <si>
    <t>かくれみの</t>
  </si>
  <si>
    <t>ガザニア</t>
  </si>
  <si>
    <t>かし</t>
  </si>
  <si>
    <t>ガジュマル</t>
  </si>
  <si>
    <t>かしわ</t>
  </si>
  <si>
    <t>かし類</t>
  </si>
  <si>
    <t>かすみそう</t>
  </si>
  <si>
    <t>カトレア</t>
  </si>
  <si>
    <t>かなめもち</t>
  </si>
  <si>
    <t>カニステル</t>
  </si>
  <si>
    <t>かのこそう</t>
  </si>
  <si>
    <t>かばのき</t>
  </si>
  <si>
    <t>かぶ</t>
  </si>
  <si>
    <t>かぼす</t>
  </si>
  <si>
    <t>かぼちゃ</t>
  </si>
  <si>
    <t>カモミール</t>
  </si>
  <si>
    <t>カラ</t>
  </si>
  <si>
    <t>カラー</t>
  </si>
  <si>
    <t>カラジウム</t>
  </si>
  <si>
    <t>からしな</t>
  </si>
  <si>
    <t>からまつ</t>
  </si>
  <si>
    <t>カランコエ</t>
  </si>
  <si>
    <t>カリフラワー</t>
  </si>
  <si>
    <t>かりん</t>
  </si>
  <si>
    <t>カルセオラリア</t>
  </si>
  <si>
    <t>カレープラント</t>
  </si>
  <si>
    <t>カロライナジャスミン</t>
  </si>
  <si>
    <t>かわらけつめい</t>
  </si>
  <si>
    <t>カンガルーポー</t>
  </si>
  <si>
    <t>かんきつ</t>
  </si>
  <si>
    <t>かんしょ</t>
  </si>
  <si>
    <t>かんのんちく</t>
  </si>
  <si>
    <t>かんば</t>
  </si>
  <si>
    <t>カンパニュラ</t>
  </si>
  <si>
    <t>キウイフルーツ</t>
  </si>
  <si>
    <t>ききょう</t>
  </si>
  <si>
    <t>きく</t>
  </si>
  <si>
    <t>きくいも</t>
  </si>
  <si>
    <t>きだちとうがらし</t>
  </si>
  <si>
    <t>きづた</t>
  </si>
  <si>
    <t>キノア</t>
  </si>
  <si>
    <t>きび</t>
  </si>
  <si>
    <t>ぎぼうし</t>
  </si>
  <si>
    <t>キャベツ</t>
  </si>
  <si>
    <t>きゅうり</t>
  </si>
  <si>
    <t>きり</t>
  </si>
  <si>
    <t>きんかん</t>
  </si>
  <si>
    <t>きんさい</t>
  </si>
  <si>
    <t>きんせんか</t>
  </si>
  <si>
    <t>きんぽうじゅ</t>
  </si>
  <si>
    <t>くきちしゃ</t>
  </si>
  <si>
    <t>くさそてつ</t>
  </si>
  <si>
    <t>くちなし</t>
  </si>
  <si>
    <t>くぬぎ</t>
  </si>
  <si>
    <t>グラジオラス</t>
  </si>
  <si>
    <t>くり</t>
  </si>
  <si>
    <t>クリサンセマム</t>
  </si>
  <si>
    <t>クリスマスローズ</t>
  </si>
  <si>
    <t>クルクマ</t>
  </si>
  <si>
    <t>くるみ</t>
  </si>
  <si>
    <t>くるめつつじ</t>
  </si>
  <si>
    <t>グレープフルーツ</t>
  </si>
  <si>
    <t>クレソン</t>
  </si>
  <si>
    <t>クレマチス</t>
  </si>
  <si>
    <t>グロキシニア</t>
  </si>
  <si>
    <t>クロサンドラ</t>
  </si>
  <si>
    <t>クロッカス</t>
  </si>
  <si>
    <t>クロトン</t>
  </si>
  <si>
    <t>くろまつ</t>
  </si>
  <si>
    <t>グロリオサ</t>
  </si>
  <si>
    <t>くわい</t>
  </si>
  <si>
    <t>けいとう</t>
  </si>
  <si>
    <t>げっきつ</t>
  </si>
  <si>
    <t>げっけいじゅ</t>
  </si>
  <si>
    <t>げっとう</t>
  </si>
  <si>
    <t>ケナフ</t>
  </si>
  <si>
    <t>けやき</t>
  </si>
  <si>
    <t>ケンチャヤシ</t>
  </si>
  <si>
    <t>こうぞ</t>
  </si>
  <si>
    <t>こうやまき</t>
  </si>
  <si>
    <t>こおにたびらこ</t>
  </si>
  <si>
    <t>ゴールデンクラッカー</t>
  </si>
  <si>
    <t>ゴールドクレスト</t>
  </si>
  <si>
    <t>コールラビ</t>
  </si>
  <si>
    <t>こがねばな</t>
  </si>
  <si>
    <t>コスモス</t>
  </si>
  <si>
    <t>こちょうらん</t>
  </si>
  <si>
    <t>ゴデチア</t>
  </si>
  <si>
    <t>こでまり</t>
  </si>
  <si>
    <t>コトネアスター</t>
  </si>
  <si>
    <t>こなら</t>
  </si>
  <si>
    <t>ごぼう</t>
  </si>
  <si>
    <t>ごま</t>
  </si>
  <si>
    <t>こまつな</t>
  </si>
  <si>
    <t>ゴムノキ</t>
  </si>
  <si>
    <t>ごようまつ</t>
  </si>
  <si>
    <t>コリウス</t>
  </si>
  <si>
    <t>コルディリネ</t>
  </si>
  <si>
    <t>コレオプシス</t>
  </si>
  <si>
    <t>ゴレンシ</t>
  </si>
  <si>
    <t>こんにゃく</t>
  </si>
  <si>
    <t>コンロンカ</t>
  </si>
  <si>
    <t>ザーサイ</t>
  </si>
  <si>
    <t>さかき</t>
  </si>
  <si>
    <t>サガマンダリン</t>
  </si>
  <si>
    <t>さがみグリーン</t>
  </si>
  <si>
    <t>さくら</t>
  </si>
  <si>
    <t>さくらそう</t>
  </si>
  <si>
    <t>ざくろ</t>
  </si>
  <si>
    <t>ささげ</t>
  </si>
  <si>
    <t>さざんか</t>
  </si>
  <si>
    <t>さつき</t>
  </si>
  <si>
    <t>さといも</t>
  </si>
  <si>
    <t>さとうきび</t>
  </si>
  <si>
    <t>サフラン</t>
  </si>
  <si>
    <t>サポジラ</t>
  </si>
  <si>
    <t>サポナリア</t>
  </si>
  <si>
    <t>サマーフレッシュ</t>
  </si>
  <si>
    <t>さやいんげん</t>
  </si>
  <si>
    <t>さやえんどう</t>
  </si>
  <si>
    <t>さるすべり</t>
  </si>
  <si>
    <t>さるなし</t>
  </si>
  <si>
    <t>サルビア</t>
  </si>
  <si>
    <t>さわあざみ</t>
  </si>
  <si>
    <t>さわぎきょう</t>
  </si>
  <si>
    <t>さんごじゅ</t>
  </si>
  <si>
    <t>さんごみずき</t>
  </si>
  <si>
    <t>さんざし</t>
  </si>
  <si>
    <t>さんしゅゆ</t>
  </si>
  <si>
    <t>サンセベリア</t>
  </si>
  <si>
    <t>サンダーソニア</t>
  </si>
  <si>
    <t>さんたんか</t>
  </si>
  <si>
    <t>さんとうさい</t>
  </si>
  <si>
    <t>シークヮーサー</t>
  </si>
  <si>
    <t>しいたけ</t>
  </si>
  <si>
    <t>シーベリー</t>
  </si>
  <si>
    <t>シーマニア</t>
  </si>
  <si>
    <t>しい類</t>
  </si>
  <si>
    <t>シェフレラ</t>
  </si>
  <si>
    <t>じおう</t>
  </si>
  <si>
    <t>しきみ</t>
  </si>
  <si>
    <t>シクラメン</t>
  </si>
  <si>
    <t>ししとう</t>
  </si>
  <si>
    <t>しそ</t>
  </si>
  <si>
    <t>しそ科葉菜類</t>
  </si>
  <si>
    <t>しちとうい</t>
  </si>
  <si>
    <t>シネラリア</t>
  </si>
  <si>
    <t>しばざくら</t>
  </si>
  <si>
    <t>ジャカランダ</t>
  </si>
  <si>
    <t>しゃくなげ</t>
  </si>
  <si>
    <t>しゃくやく</t>
  </si>
  <si>
    <t>ジャスミナム・ポリアンサ</t>
  </si>
  <si>
    <t>じゃばら</t>
  </si>
  <si>
    <t>ジャボチカバ</t>
  </si>
  <si>
    <t>しゃりんばい</t>
  </si>
  <si>
    <t>しゅうめいぎく</t>
  </si>
  <si>
    <t>シュロ</t>
  </si>
  <si>
    <t>シュロチク</t>
  </si>
  <si>
    <t>しゅんぎく</t>
  </si>
  <si>
    <t>じゅんさい</t>
  </si>
  <si>
    <t>しょうが</t>
  </si>
  <si>
    <t>しょくようほおずき</t>
  </si>
  <si>
    <t>しらかし</t>
  </si>
  <si>
    <t>しらん</t>
  </si>
  <si>
    <t>しろうり</t>
  </si>
  <si>
    <t>しろな</t>
  </si>
  <si>
    <t>じんちょうげ</t>
  </si>
  <si>
    <t>シンビジウム</t>
  </si>
  <si>
    <t>すいか</t>
  </si>
  <si>
    <t>すいかの接木用のゆうがお</t>
  </si>
  <si>
    <t>すいせん</t>
  </si>
  <si>
    <t>すいぜんじな</t>
  </si>
  <si>
    <t>スイトピー</t>
  </si>
  <si>
    <t>すぎ</t>
  </si>
  <si>
    <t>すぐり</t>
  </si>
  <si>
    <t>すずらん</t>
  </si>
  <si>
    <t>スターチス</t>
  </si>
  <si>
    <t>すだじい</t>
  </si>
  <si>
    <t>すだち</t>
  </si>
  <si>
    <t>ズッキーニ</t>
  </si>
  <si>
    <t>ストック</t>
  </si>
  <si>
    <t>ストレプトカーパス</t>
  </si>
  <si>
    <t>ストレリチア</t>
  </si>
  <si>
    <t>ストロベリーグアバ</t>
  </si>
  <si>
    <t>すなごけ</t>
  </si>
  <si>
    <t>スパティフィラム</t>
  </si>
  <si>
    <t>スピードリオン</t>
  </si>
  <si>
    <t>すみれ</t>
  </si>
  <si>
    <t>すもも</t>
  </si>
  <si>
    <t>せいよういわなんてん</t>
  </si>
  <si>
    <t>せいようきんしばい</t>
  </si>
  <si>
    <t>せいようばくちのき</t>
  </si>
  <si>
    <t>セージ</t>
  </si>
  <si>
    <t>せとか</t>
  </si>
  <si>
    <t>セネガ</t>
  </si>
  <si>
    <t>セミノール</t>
  </si>
  <si>
    <t>ゼラニウム</t>
  </si>
  <si>
    <t>せり</t>
  </si>
  <si>
    <t>せり科葉菜類</t>
  </si>
  <si>
    <t>セルリアック</t>
  </si>
  <si>
    <t>セルリー</t>
  </si>
  <si>
    <t>せんきゅう</t>
  </si>
  <si>
    <t>セントポーリア</t>
  </si>
  <si>
    <t>せんにちこう</t>
  </si>
  <si>
    <t>せんぶり</t>
  </si>
  <si>
    <t>ぜんまい</t>
  </si>
  <si>
    <t>せんりょう</t>
  </si>
  <si>
    <t>そてつ</t>
  </si>
  <si>
    <t>そば</t>
  </si>
  <si>
    <t>そらまめ</t>
  </si>
  <si>
    <t>ソリダゴ</t>
  </si>
  <si>
    <t>ソリダスター</t>
  </si>
  <si>
    <t>ソルガム</t>
  </si>
  <si>
    <t>だいおう</t>
  </si>
  <si>
    <t>だいおうしょう</t>
  </si>
  <si>
    <t>だいこん</t>
  </si>
  <si>
    <t>たいさい</t>
  </si>
  <si>
    <t>だいず</t>
  </si>
  <si>
    <t>タイム</t>
  </si>
  <si>
    <t>だいもんじそう</t>
  </si>
  <si>
    <t>たかな</t>
  </si>
  <si>
    <t>たけのこ</t>
  </si>
  <si>
    <t>たであい</t>
  </si>
  <si>
    <t>たにわたり</t>
  </si>
  <si>
    <t>たばこ</t>
  </si>
  <si>
    <t>たまねぎ</t>
  </si>
  <si>
    <t>タラゴン</t>
  </si>
  <si>
    <t>たらのき</t>
  </si>
  <si>
    <t>ダリア</t>
  </si>
  <si>
    <t>タロガヨ</t>
  </si>
  <si>
    <t>たんかん</t>
  </si>
  <si>
    <t>チェリモヤ</t>
  </si>
  <si>
    <t>チコリ</t>
  </si>
  <si>
    <t>チャービル</t>
  </si>
  <si>
    <t>チャイブ</t>
  </si>
  <si>
    <t>チューベローズ</t>
  </si>
  <si>
    <t>チューリップ</t>
  </si>
  <si>
    <t>ちょうせんまき</t>
  </si>
  <si>
    <t>ちょろぎ</t>
  </si>
  <si>
    <t>つげ</t>
  </si>
  <si>
    <t>つつじ類</t>
  </si>
  <si>
    <t>つばき類</t>
  </si>
  <si>
    <t>つぶらじい</t>
  </si>
  <si>
    <t>つぼみな</t>
  </si>
  <si>
    <t>つるな</t>
  </si>
  <si>
    <t>つるむらさき</t>
  </si>
  <si>
    <t>つる日々草</t>
  </si>
  <si>
    <t>つわぶき</t>
  </si>
  <si>
    <t>デイゴ</t>
  </si>
  <si>
    <t>ディサ</t>
  </si>
  <si>
    <t>ディフェンバキア</t>
  </si>
  <si>
    <t>ディモルホセカ</t>
  </si>
  <si>
    <t>デージー</t>
  </si>
  <si>
    <t>テーブルヤシ</t>
  </si>
  <si>
    <t>デュランタ</t>
  </si>
  <si>
    <t>デルフィニウム</t>
  </si>
  <si>
    <t>てんさい</t>
  </si>
  <si>
    <t>デンドロビウム</t>
  </si>
  <si>
    <t>デンマークカクタス</t>
  </si>
  <si>
    <t>とうかえで</t>
  </si>
  <si>
    <t>とうがらし</t>
  </si>
  <si>
    <t>とうがらし類</t>
  </si>
  <si>
    <t>とうがん</t>
  </si>
  <si>
    <t>とうき</t>
  </si>
  <si>
    <t>どうだんつつじ</t>
  </si>
  <si>
    <t>とうつばき</t>
  </si>
  <si>
    <t>とうもろこし</t>
  </si>
  <si>
    <t>どくだみ</t>
  </si>
  <si>
    <t>とちのき</t>
  </si>
  <si>
    <t>とっくりらん</t>
  </si>
  <si>
    <t>とどまつ</t>
  </si>
  <si>
    <t>とべら</t>
  </si>
  <si>
    <t>トマト</t>
  </si>
  <si>
    <t>ドラセナ</t>
  </si>
  <si>
    <t>とりかぶと</t>
  </si>
  <si>
    <t>トルコギキョウ</t>
  </si>
  <si>
    <t>トレニア</t>
  </si>
  <si>
    <t>トレビス</t>
  </si>
  <si>
    <t>なす</t>
  </si>
  <si>
    <t>ナスタチウム</t>
  </si>
  <si>
    <t>なずな</t>
  </si>
  <si>
    <t>なす科野菜</t>
  </si>
  <si>
    <t>なたね</t>
  </si>
  <si>
    <t>なたまめ</t>
  </si>
  <si>
    <t>なつみかん</t>
  </si>
  <si>
    <t>なつめ</t>
  </si>
  <si>
    <t>ナツメヤシ</t>
  </si>
  <si>
    <t>なでしこ</t>
  </si>
  <si>
    <t>ななかまど</t>
  </si>
  <si>
    <t>なばな</t>
  </si>
  <si>
    <t>なばな類</t>
  </si>
  <si>
    <t>なめこ</t>
  </si>
  <si>
    <t>なら類</t>
  </si>
  <si>
    <t>なんてん</t>
  </si>
  <si>
    <t>ニーレンベルギア</t>
  </si>
  <si>
    <t>にがうり</t>
  </si>
  <si>
    <t>ニゲラ</t>
  </si>
  <si>
    <t>にしきぎ</t>
  </si>
  <si>
    <t>にら</t>
  </si>
  <si>
    <t>にれ</t>
  </si>
  <si>
    <t>にんじん</t>
  </si>
  <si>
    <t>にんにく</t>
  </si>
  <si>
    <t>ネーブル</t>
  </si>
  <si>
    <t>ねぎ</t>
  </si>
  <si>
    <t>ねぎ類</t>
  </si>
  <si>
    <t>ネクタリン</t>
  </si>
  <si>
    <t>ネモフィラ</t>
  </si>
  <si>
    <t>のうぜんかずら</t>
  </si>
  <si>
    <t>のざわな</t>
  </si>
  <si>
    <t>のびる</t>
  </si>
  <si>
    <t>のぼたん</t>
  </si>
  <si>
    <t>ノラナ</t>
  </si>
  <si>
    <t>バーベナ</t>
  </si>
  <si>
    <t>パイナップル</t>
  </si>
  <si>
    <t>ハイビスカス</t>
  </si>
  <si>
    <t>はいびゃくしん</t>
  </si>
  <si>
    <t>パキラ</t>
  </si>
  <si>
    <t>はくさい</t>
  </si>
  <si>
    <t>はげいとう</t>
  </si>
  <si>
    <t>バコパ</t>
  </si>
  <si>
    <t>はこべ</t>
  </si>
  <si>
    <t>バジル</t>
  </si>
  <si>
    <t>ハスカップ</t>
  </si>
  <si>
    <t>パセリ</t>
  </si>
  <si>
    <t>はっか</t>
  </si>
  <si>
    <t>はつかだいこん</t>
  </si>
  <si>
    <t>はっさく</t>
  </si>
  <si>
    <t>パッションフルーツ</t>
  </si>
  <si>
    <t>はとむぎ</t>
  </si>
  <si>
    <t>はなしょうぶ</t>
  </si>
  <si>
    <t>はなっこりー</t>
  </si>
  <si>
    <t>はなとりかぶと</t>
  </si>
  <si>
    <t>バナナ</t>
  </si>
  <si>
    <t>はなびしそう</t>
  </si>
  <si>
    <t>はなみずき</t>
  </si>
  <si>
    <t>バニラ</t>
  </si>
  <si>
    <t>パパイヤ</t>
  </si>
  <si>
    <t>ははこぐさ</t>
  </si>
  <si>
    <t>ハバネロ</t>
  </si>
  <si>
    <t>はぼたん</t>
  </si>
  <si>
    <t>はやとうり</t>
  </si>
  <si>
    <t>ばら</t>
  </si>
  <si>
    <t>はるか</t>
  </si>
  <si>
    <t>はるみ</t>
  </si>
  <si>
    <t>ばれいしょ</t>
  </si>
  <si>
    <t>はれひめ</t>
  </si>
  <si>
    <t>パンジー</t>
  </si>
  <si>
    <t>バンダ</t>
  </si>
  <si>
    <t>バンレイシ</t>
  </si>
  <si>
    <t>ピーマン</t>
  </si>
  <si>
    <t>ひいらぎなんてん</t>
  </si>
  <si>
    <t>ひいらぎもくせい</t>
  </si>
  <si>
    <t>ひえ</t>
  </si>
  <si>
    <t>ひおうぎ</t>
  </si>
  <si>
    <t>ピカンテ</t>
  </si>
  <si>
    <t>ひこしまはるな</t>
  </si>
  <si>
    <t>ひさかき</t>
  </si>
  <si>
    <t>ひし</t>
  </si>
  <si>
    <t>ピタヤ</t>
  </si>
  <si>
    <t>ピタンガ</t>
  </si>
  <si>
    <t>ひのき</t>
  </si>
  <si>
    <t>ビブルナム</t>
  </si>
  <si>
    <t>ヒペリカム</t>
  </si>
  <si>
    <t>ヒポエステス</t>
  </si>
  <si>
    <t>ヒマラヤスギ</t>
  </si>
  <si>
    <t>ひまわり</t>
  </si>
  <si>
    <t>ひめのぼたん</t>
  </si>
  <si>
    <t>ひめひまわり</t>
  </si>
  <si>
    <t>びゃくし</t>
  </si>
  <si>
    <t>びゃくしん</t>
  </si>
  <si>
    <t>びゃくしん類</t>
  </si>
  <si>
    <t>ヒヤシンス</t>
  </si>
  <si>
    <t>ひらたけ</t>
  </si>
  <si>
    <t>ひろしまな</t>
  </si>
  <si>
    <t>びわ</t>
  </si>
  <si>
    <t>フィカス・プミラ</t>
  </si>
  <si>
    <t>フィロデンドロン</t>
  </si>
  <si>
    <t>ふう</t>
  </si>
  <si>
    <t>ブーゲンビリア</t>
  </si>
  <si>
    <t>ブータンルリマツリ</t>
  </si>
  <si>
    <t>フェイジョア</t>
  </si>
  <si>
    <t>フェニックス・ロベレニー</t>
  </si>
  <si>
    <t>ふき</t>
  </si>
  <si>
    <t>ふさすぐり</t>
  </si>
  <si>
    <t>ふじまめ</t>
  </si>
  <si>
    <t>ふだんそう</t>
  </si>
  <si>
    <t>ふっきそう</t>
  </si>
  <si>
    <t>ぶどう</t>
  </si>
  <si>
    <t>ぶな</t>
  </si>
  <si>
    <t>ぶなしめじ</t>
  </si>
  <si>
    <t>ブバルディア</t>
  </si>
  <si>
    <t>ブプレウラム</t>
  </si>
  <si>
    <t>ブライダルベール</t>
  </si>
  <si>
    <t>ブラキカム</t>
  </si>
  <si>
    <t>プラタナス</t>
  </si>
  <si>
    <t>ブラックベリー</t>
  </si>
  <si>
    <t>フリージア</t>
  </si>
  <si>
    <t>プリムラ</t>
  </si>
  <si>
    <t>ブルーサルビア</t>
  </si>
  <si>
    <t>ブルースター</t>
  </si>
  <si>
    <t>ブルーデージー</t>
  </si>
  <si>
    <t>ブルーベリー</t>
  </si>
  <si>
    <t>ブルーレースフラワー</t>
  </si>
  <si>
    <t>フローレンスフェンネル</t>
  </si>
  <si>
    <t>フロックス</t>
  </si>
  <si>
    <t>ブロッコリー</t>
  </si>
  <si>
    <t>ブロワリア</t>
  </si>
  <si>
    <t>プンタレッラ</t>
  </si>
  <si>
    <t>ぶんたん</t>
  </si>
  <si>
    <t>ペカン</t>
  </si>
  <si>
    <t>ベゴニア</t>
  </si>
  <si>
    <t>ペチュニア</t>
  </si>
  <si>
    <t>ヘデラ</t>
  </si>
  <si>
    <t>べにばな</t>
  </si>
  <si>
    <t>べにばないんげん</t>
  </si>
  <si>
    <t>ベビーローズ</t>
  </si>
  <si>
    <t>ペラルゴニウム</t>
  </si>
  <si>
    <t>ベリー類</t>
  </si>
  <si>
    <t>ヘリクリサム</t>
  </si>
  <si>
    <t>ベルギーエシャロット</t>
  </si>
  <si>
    <t>ヘルコニア</t>
  </si>
  <si>
    <t>ベロニカ</t>
  </si>
  <si>
    <t>ベンジャミン</t>
  </si>
  <si>
    <t>ボイセンベリー</t>
  </si>
  <si>
    <t>ポインセチア</t>
  </si>
  <si>
    <t>ほうきぎ</t>
  </si>
  <si>
    <t>ほうせんか</t>
  </si>
  <si>
    <t>ぼうふう</t>
  </si>
  <si>
    <t>ほうれんそう</t>
  </si>
  <si>
    <t>ほおずき</t>
  </si>
  <si>
    <t>ポーチュラカ</t>
  </si>
  <si>
    <t>ホクシャ</t>
  </si>
  <si>
    <t>ぼけ</t>
  </si>
  <si>
    <t>ほそばわだん</t>
  </si>
  <si>
    <t>ぼたん</t>
  </si>
  <si>
    <t>ぼたんぼうふう</t>
  </si>
  <si>
    <t>ほだ木</t>
  </si>
  <si>
    <t>ほだ木用笠木</t>
  </si>
  <si>
    <t>ホップ</t>
  </si>
  <si>
    <t>ポトス</t>
  </si>
  <si>
    <t>ポプラ</t>
  </si>
  <si>
    <t>ポポー</t>
  </si>
  <si>
    <t>ボリジ</t>
  </si>
  <si>
    <t>ポリシャス</t>
  </si>
  <si>
    <t>ボロニア</t>
  </si>
  <si>
    <t>ホワイトサポテ</t>
  </si>
  <si>
    <t>ホワイトレースフラワー</t>
  </si>
  <si>
    <t>ぽんかん</t>
  </si>
  <si>
    <t>マーガレット</t>
  </si>
  <si>
    <t>マーコット</t>
  </si>
  <si>
    <t>マーシュ</t>
  </si>
  <si>
    <t>まいたけ</t>
  </si>
  <si>
    <t>まおう</t>
  </si>
  <si>
    <t>まくわうり</t>
  </si>
  <si>
    <t>まこもたけ</t>
  </si>
  <si>
    <t>まさき</t>
  </si>
  <si>
    <t>マジョラム</t>
  </si>
  <si>
    <t>まつ</t>
  </si>
  <si>
    <t>マッシュルーム</t>
  </si>
  <si>
    <t>まつばぼたん</t>
  </si>
  <si>
    <t>まつ類</t>
  </si>
  <si>
    <t>まてばしい</t>
  </si>
  <si>
    <t>マトリカリア</t>
  </si>
  <si>
    <t>まめ科牧草</t>
  </si>
  <si>
    <t>まめ科牧草等</t>
  </si>
  <si>
    <t>マリーゴールド</t>
  </si>
  <si>
    <t>マルメロ</t>
  </si>
  <si>
    <t>マンゴー</t>
  </si>
  <si>
    <t>まんさく</t>
  </si>
  <si>
    <t>マンデビラ</t>
  </si>
  <si>
    <t>みかん</t>
  </si>
  <si>
    <t>みしまさいこ</t>
  </si>
  <si>
    <t>みずいも</t>
  </si>
  <si>
    <t>みずかけな</t>
  </si>
  <si>
    <t>みずき</t>
  </si>
  <si>
    <t>みずな</t>
  </si>
  <si>
    <t>みずなら</t>
  </si>
  <si>
    <t>みつば</t>
  </si>
  <si>
    <t>みつまた</t>
  </si>
  <si>
    <t>ミニトマト</t>
  </si>
  <si>
    <t>みぶな</t>
  </si>
  <si>
    <t>ミムラス</t>
  </si>
  <si>
    <t>みやこわすれ</t>
  </si>
  <si>
    <t>ミラクルフルーツ</t>
  </si>
  <si>
    <t>ミルトニア</t>
  </si>
  <si>
    <t>むくげ</t>
  </si>
  <si>
    <t>ムスカリ</t>
  </si>
  <si>
    <t>むべ</t>
  </si>
  <si>
    <t>メキャベツ</t>
  </si>
  <si>
    <t>メロン</t>
  </si>
  <si>
    <t>もくせい</t>
  </si>
  <si>
    <t>もくれん</t>
  </si>
  <si>
    <t>もちのき</t>
  </si>
  <si>
    <t>もっこく</t>
  </si>
  <si>
    <t>もみじがさ</t>
  </si>
  <si>
    <t>もも</t>
  </si>
  <si>
    <t>もも類</t>
  </si>
  <si>
    <t>もりあざみ</t>
  </si>
  <si>
    <t>モロヘイヤ</t>
  </si>
  <si>
    <t>モンステラ</t>
  </si>
  <si>
    <t>ヤーコン</t>
  </si>
  <si>
    <t>やぐるまぎく</t>
  </si>
  <si>
    <t>ヤシ類</t>
  </si>
  <si>
    <t>やなぎ</t>
  </si>
  <si>
    <t>やなぎたで</t>
  </si>
  <si>
    <t>やぶさんざし</t>
  </si>
  <si>
    <t>やぶつばき</t>
  </si>
  <si>
    <t>やまのいも</t>
  </si>
  <si>
    <t>やまもも</t>
  </si>
  <si>
    <t>ヤングコーン</t>
  </si>
  <si>
    <t>ゆうがお</t>
  </si>
  <si>
    <t>ユーカリ</t>
  </si>
  <si>
    <t>ゆうぜんぎく</t>
  </si>
  <si>
    <t>ユーフォルビア・フルゲンス</t>
  </si>
  <si>
    <t>ゆきつばき</t>
  </si>
  <si>
    <t>ゆきのした</t>
  </si>
  <si>
    <t>ゆきやなぎ</t>
  </si>
  <si>
    <t>ゆず</t>
  </si>
  <si>
    <t>ユッカ</t>
  </si>
  <si>
    <t>ゆり</t>
  </si>
  <si>
    <t>ユリオプスデージー</t>
  </si>
  <si>
    <t>ゆりのき</t>
  </si>
  <si>
    <t>よぶすまそう</t>
  </si>
  <si>
    <t>よめな</t>
  </si>
  <si>
    <t>よもぎ</t>
  </si>
  <si>
    <t>ラークスパー</t>
  </si>
  <si>
    <t>ライスフラワー</t>
  </si>
  <si>
    <t>ライム</t>
  </si>
  <si>
    <t>ラズベリー</t>
  </si>
  <si>
    <t>らっかせい</t>
  </si>
  <si>
    <t>らっきょう</t>
  </si>
  <si>
    <t>ラナンキュラス</t>
  </si>
  <si>
    <t>ラバテラ</t>
  </si>
  <si>
    <t>ラベンダー</t>
  </si>
  <si>
    <t>ランタナ</t>
  </si>
  <si>
    <t>リアトリス</t>
  </si>
  <si>
    <t>リシマキア</t>
  </si>
  <si>
    <t>リムナンテス</t>
  </si>
  <si>
    <t>リュウガン</t>
  </si>
  <si>
    <t>りんご</t>
  </si>
  <si>
    <t>りんどう</t>
  </si>
  <si>
    <t>ルッコラ</t>
  </si>
  <si>
    <t>ルドベキア</t>
  </si>
  <si>
    <t>ルバーブ</t>
  </si>
  <si>
    <t>ルピナス</t>
  </si>
  <si>
    <t>ルリマツリ</t>
  </si>
  <si>
    <t>レイシ</t>
  </si>
  <si>
    <t>レザーファン</t>
  </si>
  <si>
    <t>レタス</t>
  </si>
  <si>
    <t>レッドジンジャー</t>
  </si>
  <si>
    <t>レモン</t>
  </si>
  <si>
    <t>レモングラス</t>
  </si>
  <si>
    <t>レモンバーベナ</t>
  </si>
  <si>
    <t>レモンバーム</t>
  </si>
  <si>
    <t>れんぎょう</t>
  </si>
  <si>
    <t>れんげ</t>
  </si>
  <si>
    <t>れんこん</t>
  </si>
  <si>
    <t>レンブ</t>
  </si>
  <si>
    <t>ローズマリー</t>
  </si>
  <si>
    <t>ローレンティア</t>
  </si>
  <si>
    <t>ロケア</t>
  </si>
  <si>
    <t>ロベリア</t>
  </si>
  <si>
    <t>わけぎ</t>
  </si>
  <si>
    <t>わさび</t>
  </si>
  <si>
    <t>わさびだいこん</t>
  </si>
  <si>
    <t>わさびな</t>
  </si>
  <si>
    <t>わすれなぐさ</t>
  </si>
  <si>
    <t>わた</t>
  </si>
  <si>
    <t>わらび</t>
  </si>
  <si>
    <t>われもこう</t>
  </si>
  <si>
    <t>伊予柑</t>
  </si>
  <si>
    <t>移植水稲</t>
  </si>
  <si>
    <t>水稲</t>
  </si>
  <si>
    <t>温州みかん</t>
  </si>
  <si>
    <t>果樹類</t>
  </si>
  <si>
    <t>河内晩柑</t>
  </si>
  <si>
    <t>花オクラ</t>
  </si>
  <si>
    <t>花き類</t>
  </si>
  <si>
    <t>花き類・観葉植物</t>
  </si>
  <si>
    <t>花はす</t>
  </si>
  <si>
    <t>花木</t>
  </si>
  <si>
    <t>核果類</t>
  </si>
  <si>
    <t>乾田直播水稲</t>
  </si>
  <si>
    <t>甘草</t>
  </si>
  <si>
    <t>甘長とうがらし</t>
  </si>
  <si>
    <t>観賞用アスパラガス</t>
  </si>
  <si>
    <t>観賞用ナス</t>
  </si>
  <si>
    <t>球根花き</t>
  </si>
  <si>
    <t>金魚草</t>
  </si>
  <si>
    <t>桑</t>
  </si>
  <si>
    <t>桑園</t>
  </si>
  <si>
    <t>茎ブロッコリー</t>
  </si>
  <si>
    <t>採種用とうき</t>
  </si>
  <si>
    <t>採種用小麦</t>
  </si>
  <si>
    <t>山形みどりな</t>
  </si>
  <si>
    <t>紫うこん</t>
  </si>
  <si>
    <t>飼料用えんばく</t>
  </si>
  <si>
    <t>飼料用さとうきび</t>
  </si>
  <si>
    <t>飼料用とうもろこし</t>
  </si>
  <si>
    <t>実えんどう</t>
  </si>
  <si>
    <t>種いも用ばれいしょ</t>
  </si>
  <si>
    <t>樹木等</t>
  </si>
  <si>
    <t>樹木類</t>
  </si>
  <si>
    <t>宿根アスター</t>
  </si>
  <si>
    <t>宿根かすみそう</t>
  </si>
  <si>
    <t>宿根スターチス</t>
  </si>
  <si>
    <t>小倉はくさい菜</t>
  </si>
  <si>
    <t>小麦</t>
  </si>
  <si>
    <t>小粒核果類</t>
  </si>
  <si>
    <t>小粒種ぶどう</t>
  </si>
  <si>
    <t>食用アジアンタム</t>
  </si>
  <si>
    <t>食用アスター</t>
  </si>
  <si>
    <t>食用あまどころ</t>
  </si>
  <si>
    <t>食用アロエ</t>
  </si>
  <si>
    <t>食用インパチェンス</t>
  </si>
  <si>
    <t>食用エキザカム</t>
  </si>
  <si>
    <t>食用ぎく</t>
  </si>
  <si>
    <t>食用きんせんか</t>
  </si>
  <si>
    <t>食用コスモス</t>
  </si>
  <si>
    <t>食用シネラリア</t>
  </si>
  <si>
    <t>食用すいば</t>
  </si>
  <si>
    <t>食用ストック</t>
  </si>
  <si>
    <t>食用すべりひゆ</t>
  </si>
  <si>
    <t>食用せんにちこう</t>
  </si>
  <si>
    <t>食用トレニア</t>
  </si>
  <si>
    <t>食用ナスタチウム</t>
  </si>
  <si>
    <t>食用なでしこ</t>
  </si>
  <si>
    <t>食用パンジー</t>
  </si>
  <si>
    <t>食用ひょうたん</t>
  </si>
  <si>
    <t>食用プリムラ</t>
  </si>
  <si>
    <t>食用へちま</t>
  </si>
  <si>
    <t>食用ペチュニア</t>
  </si>
  <si>
    <t>食用ミニバラ</t>
  </si>
  <si>
    <t>食用やぐるまぎく</t>
  </si>
  <si>
    <t>食用ゆり</t>
  </si>
  <si>
    <t>食用ラベンダー</t>
  </si>
  <si>
    <t>食用ルドベキア</t>
  </si>
  <si>
    <t>食用亜麻</t>
  </si>
  <si>
    <t>食用金魚草</t>
  </si>
  <si>
    <t>食用西洋たんぽぽ</t>
  </si>
  <si>
    <t>食用綿実</t>
  </si>
  <si>
    <t>針葉樹</t>
  </si>
  <si>
    <t>仁果類</t>
  </si>
  <si>
    <t>水田作物</t>
  </si>
  <si>
    <t>清見</t>
  </si>
  <si>
    <t>西洋ごぼう</t>
  </si>
  <si>
    <t>西洋なし</t>
  </si>
  <si>
    <t>西洋芝</t>
  </si>
  <si>
    <t>赤毛ウリ</t>
  </si>
  <si>
    <t>大紅みかん</t>
  </si>
  <si>
    <t>大山そだち</t>
  </si>
  <si>
    <t>大麦</t>
  </si>
  <si>
    <t>大粒種ぶどう</t>
  </si>
  <si>
    <t>湛水直播水稲</t>
  </si>
  <si>
    <t>茶</t>
  </si>
  <si>
    <t>長崎はくさい</t>
  </si>
  <si>
    <t>長門ユズキチ</t>
  </si>
  <si>
    <t>直播水稲</t>
  </si>
  <si>
    <t>漬物用すいか</t>
  </si>
  <si>
    <t>漬物用まくわうり</t>
  </si>
  <si>
    <t>漬物用メロン</t>
  </si>
  <si>
    <t>庭木</t>
  </si>
  <si>
    <t>天草</t>
  </si>
  <si>
    <t>日向夏</t>
  </si>
  <si>
    <t>日々草</t>
  </si>
  <si>
    <t>日本なし</t>
  </si>
  <si>
    <t>日本芝</t>
  </si>
  <si>
    <t>麦</t>
  </si>
  <si>
    <t>畑わさび</t>
  </si>
  <si>
    <t>畑作物</t>
  </si>
  <si>
    <t>斑入りアマドコロ</t>
  </si>
  <si>
    <t>非結球あぶらな科葉菜類</t>
  </si>
  <si>
    <t>百日草</t>
  </si>
  <si>
    <t>不知火</t>
  </si>
  <si>
    <t>平兵衛酢</t>
  </si>
  <si>
    <t>牧草</t>
  </si>
  <si>
    <t>未成熟ささげ</t>
  </si>
  <si>
    <t>未成熟しかくまめ</t>
  </si>
  <si>
    <t>未成熟そらまめ</t>
  </si>
  <si>
    <t>未成熟とうもろこし</t>
  </si>
  <si>
    <t>未成熟なたまめ</t>
  </si>
  <si>
    <t>未成熟ふじまめ</t>
  </si>
  <si>
    <t>木材</t>
  </si>
  <si>
    <t>野菜類</t>
  </si>
  <si>
    <t>薬用にんじん</t>
  </si>
  <si>
    <t>葉ごぼう</t>
  </si>
  <si>
    <t>葉しょうが</t>
  </si>
  <si>
    <t>葉たばこ</t>
  </si>
  <si>
    <t>葉たまねぎ</t>
  </si>
  <si>
    <t>葉にんにく</t>
  </si>
  <si>
    <t>落葉果樹</t>
  </si>
  <si>
    <t>落葉性庭木類</t>
  </si>
  <si>
    <t>陸稲</t>
  </si>
  <si>
    <t>立ちちしゃ</t>
  </si>
  <si>
    <t>林木</t>
  </si>
  <si>
    <t>アーティチョーク</t>
  </si>
  <si>
    <t>アーモンド</t>
  </si>
  <si>
    <t>あざみな</t>
  </si>
  <si>
    <t>あじみな</t>
  </si>
  <si>
    <t>あぶらな</t>
  </si>
  <si>
    <t>イネ科雑穀類</t>
  </si>
  <si>
    <t>うめもどき</t>
  </si>
  <si>
    <t>えんばく</t>
  </si>
  <si>
    <t>おうれん</t>
  </si>
  <si>
    <t>オレンジ</t>
  </si>
  <si>
    <t>ガーデンハックルベリー</t>
  </si>
  <si>
    <t>カーボロネロ</t>
  </si>
  <si>
    <t>かぶな</t>
  </si>
  <si>
    <t>かほくな</t>
  </si>
  <si>
    <t>がまずみ</t>
  </si>
  <si>
    <t>ぐみ</t>
  </si>
  <si>
    <t>ケール</t>
  </si>
  <si>
    <t>ケールッコラ</t>
  </si>
  <si>
    <t>げんのしょうこ</t>
  </si>
  <si>
    <t>さぬきな</t>
  </si>
  <si>
    <t>センチピードグラス</t>
  </si>
  <si>
    <t>タアサイ</t>
  </si>
  <si>
    <t>チンゲンサイ</t>
  </si>
  <si>
    <t>チンゲンルッコラ</t>
  </si>
  <si>
    <t>てごろ菜</t>
  </si>
  <si>
    <t>とうすけぼうふう</t>
  </si>
  <si>
    <t>ワシントンネーブル</t>
  </si>
  <si>
    <t>パクチョイ</t>
  </si>
  <si>
    <t>ひきおこし</t>
  </si>
  <si>
    <t>ペピーノ</t>
  </si>
  <si>
    <t>べんり菜</t>
  </si>
  <si>
    <t>ライ麦</t>
  </si>
  <si>
    <t>ラファノブラシカ</t>
  </si>
  <si>
    <t>開墾後に栽培する樹木類</t>
  </si>
  <si>
    <t>開墾後に栽培する農作物等</t>
  </si>
  <si>
    <t>観賞用もうそうちく</t>
  </si>
  <si>
    <t>茎野菜類</t>
  </si>
  <si>
    <t>食べて菜</t>
  </si>
  <si>
    <t>食用カーネーション</t>
  </si>
  <si>
    <t>食用ソルガム</t>
  </si>
  <si>
    <t>体中菜</t>
  </si>
  <si>
    <t>大高菜</t>
  </si>
  <si>
    <t>非結球メキャベツ</t>
  </si>
  <si>
    <t>餅菜</t>
  </si>
  <si>
    <t>薬用いちい</t>
  </si>
  <si>
    <t>薬用おもと</t>
  </si>
  <si>
    <t>薬用さわぎきょう</t>
  </si>
  <si>
    <t>薬用すずらん</t>
  </si>
  <si>
    <t>薬用そてつ</t>
  </si>
  <si>
    <t>薬用作物</t>
  </si>
  <si>
    <t>あぶらな科茎野菜</t>
  </si>
  <si>
    <t>アメリカフウ</t>
  </si>
  <si>
    <t>イチイ</t>
  </si>
  <si>
    <t>オータムポエム</t>
  </si>
  <si>
    <t>結球あぶらな科葉菜類</t>
  </si>
  <si>
    <t>穀類</t>
  </si>
  <si>
    <t>サラダ菜</t>
  </si>
  <si>
    <t>食用おやまぼくち</t>
  </si>
  <si>
    <t>食用花</t>
  </si>
  <si>
    <t>食用ペンタス</t>
  </si>
  <si>
    <t>ずいき類</t>
  </si>
  <si>
    <t>千宝菜</t>
  </si>
  <si>
    <t>ソテツ</t>
  </si>
  <si>
    <t>はなやさい類</t>
  </si>
  <si>
    <t>バンジロウ</t>
  </si>
  <si>
    <t>ピーマン及びとうがらし類</t>
  </si>
  <si>
    <t>非結球はくさい</t>
  </si>
  <si>
    <t>非結球レタス</t>
  </si>
  <si>
    <t>ヒマラヤシーダ</t>
  </si>
  <si>
    <t>ヒユ科雑穀類</t>
  </si>
  <si>
    <t>ヒユ科葉菜類</t>
  </si>
  <si>
    <t>ふき類</t>
  </si>
  <si>
    <t>薬用アロエ</t>
  </si>
  <si>
    <t>薬用いぐさ</t>
  </si>
  <si>
    <t>薬用うど</t>
  </si>
  <si>
    <t>薬用カロライナジャスミン</t>
  </si>
  <si>
    <t>薬用ごぼう</t>
  </si>
  <si>
    <t>薬用デンドロビウム</t>
  </si>
  <si>
    <t>薬用なんてん</t>
  </si>
  <si>
    <t>薬用ほうせんか</t>
  </si>
  <si>
    <t>薬用ほおずき</t>
  </si>
  <si>
    <t>薬用りんどう</t>
  </si>
  <si>
    <t>薬用ロベリア</t>
  </si>
  <si>
    <t>ヤシ</t>
  </si>
  <si>
    <t>リーフレタス</t>
  </si>
  <si>
    <t>レタス類</t>
  </si>
  <si>
    <t>レタス類以外のきく科葉菜類</t>
  </si>
  <si>
    <t>穀物類、豆類、飼料、種子</t>
  </si>
  <si>
    <t>水田作物、畑作物等</t>
  </si>
  <si>
    <t>「入力シート」タブに有効成分および製剤の情報を入力する。</t>
    <rPh sb="1" eb="3">
      <t>ニュウリョク</t>
    </rPh>
    <rPh sb="10" eb="12">
      <t>ユウコウ</t>
    </rPh>
    <rPh sb="12" eb="14">
      <t>セイブン</t>
    </rPh>
    <rPh sb="17" eb="19">
      <t>セイザイ</t>
    </rPh>
    <rPh sb="20" eb="22">
      <t>ジョウホウ</t>
    </rPh>
    <rPh sb="23" eb="25">
      <t>ニュウリョク</t>
    </rPh>
    <phoneticPr fontId="11"/>
  </si>
  <si>
    <t>計算シートの使い方</t>
    <rPh sb="0" eb="2">
      <t>ケイサン</t>
    </rPh>
    <rPh sb="6" eb="7">
      <t>ツカ</t>
    </rPh>
    <rPh sb="8" eb="9">
      <t>カタ</t>
    </rPh>
    <phoneticPr fontId="11"/>
  </si>
  <si>
    <t>「単位暴露量」セルに部位別の単位暴露量を入力する。</t>
    <rPh sb="1" eb="3">
      <t>タンイ</t>
    </rPh>
    <rPh sb="3" eb="6">
      <t>バクロリョウ</t>
    </rPh>
    <rPh sb="10" eb="12">
      <t>ブイ</t>
    </rPh>
    <rPh sb="12" eb="13">
      <t>ベツ</t>
    </rPh>
    <rPh sb="14" eb="16">
      <t>タンイ</t>
    </rPh>
    <rPh sb="16" eb="19">
      <t>バクロリョウ</t>
    </rPh>
    <rPh sb="20" eb="22">
      <t>ニュウリョク</t>
    </rPh>
    <phoneticPr fontId="11"/>
  </si>
  <si>
    <t>個別設定する１日作業面積を「1日作業面積」セルに入力する。</t>
    <rPh sb="0" eb="2">
      <t>コベツ</t>
    </rPh>
    <rPh sb="2" eb="4">
      <t>セッテイ</t>
    </rPh>
    <rPh sb="7" eb="8">
      <t>ニチ</t>
    </rPh>
    <rPh sb="8" eb="10">
      <t>サギョウ</t>
    </rPh>
    <rPh sb="10" eb="12">
      <t>メンセキ</t>
    </rPh>
    <rPh sb="15" eb="16">
      <t>ニチ</t>
    </rPh>
    <rPh sb="16" eb="18">
      <t>サギョウ</t>
    </rPh>
    <rPh sb="18" eb="20">
      <t>メンセキ</t>
    </rPh>
    <phoneticPr fontId="13"/>
  </si>
  <si>
    <t>１行につき１つの使用番号の計算しかできないので、複数の項目に同じ数値を使用する場合は、複数行に入力する。</t>
    <rPh sb="1" eb="2">
      <t>ギョウ</t>
    </rPh>
    <rPh sb="8" eb="10">
      <t>シヨウ</t>
    </rPh>
    <rPh sb="10" eb="12">
      <t>バンゴウ</t>
    </rPh>
    <rPh sb="13" eb="15">
      <t>ケイサン</t>
    </rPh>
    <rPh sb="24" eb="26">
      <t>フクスウ</t>
    </rPh>
    <rPh sb="27" eb="29">
      <t>コウモク</t>
    </rPh>
    <rPh sb="30" eb="31">
      <t>オナ</t>
    </rPh>
    <rPh sb="32" eb="34">
      <t>スウチ</t>
    </rPh>
    <rPh sb="35" eb="37">
      <t>シヨウ</t>
    </rPh>
    <rPh sb="39" eb="41">
      <t>バアイ</t>
    </rPh>
    <rPh sb="43" eb="45">
      <t>フクスウ</t>
    </rPh>
    <rPh sb="45" eb="46">
      <t>ギョウ</t>
    </rPh>
    <rPh sb="47" eb="49">
      <t>ニュウリョク</t>
    </rPh>
    <phoneticPr fontId="13"/>
  </si>
  <si>
    <t>希釈液７</t>
    <rPh sb="0" eb="2">
      <t>キシャク</t>
    </rPh>
    <rPh sb="2" eb="3">
      <t>エキ</t>
    </rPh>
    <phoneticPr fontId="11"/>
  </si>
  <si>
    <t>希釈液８</t>
    <rPh sb="0" eb="2">
      <t>キシャク</t>
    </rPh>
    <rPh sb="2" eb="3">
      <t>エキ</t>
    </rPh>
    <phoneticPr fontId="11"/>
  </si>
  <si>
    <t>希釈液９</t>
    <rPh sb="0" eb="2">
      <t>キシャク</t>
    </rPh>
    <rPh sb="2" eb="3">
      <t>エキ</t>
    </rPh>
    <phoneticPr fontId="11"/>
  </si>
  <si>
    <t>希釈液１０</t>
    <rPh sb="0" eb="2">
      <t>キシャク</t>
    </rPh>
    <rPh sb="2" eb="3">
      <t>エキ</t>
    </rPh>
    <phoneticPr fontId="11"/>
  </si>
  <si>
    <t>希釈液１１</t>
    <rPh sb="0" eb="2">
      <t>キシャク</t>
    </rPh>
    <rPh sb="2" eb="3">
      <t>エキ</t>
    </rPh>
    <phoneticPr fontId="11"/>
  </si>
  <si>
    <t>例）10 aあたり500 mlを原液湛水散布する場合は、「薬量」は500、「希釈水量」は0.5を入力する。</t>
    <rPh sb="0" eb="1">
      <t>レイ</t>
    </rPh>
    <rPh sb="16" eb="18">
      <t>ゲンエキ</t>
    </rPh>
    <rPh sb="18" eb="20">
      <t>タンスイ</t>
    </rPh>
    <rPh sb="20" eb="22">
      <t>サンプ</t>
    </rPh>
    <rPh sb="24" eb="26">
      <t>バアイ</t>
    </rPh>
    <rPh sb="29" eb="31">
      <t>ヤクリョウ</t>
    </rPh>
    <rPh sb="38" eb="40">
      <t>キシャク</t>
    </rPh>
    <rPh sb="40" eb="42">
      <t>スイリョウ</t>
    </rPh>
    <rPh sb="48" eb="50">
      <t>ニュウリョク</t>
    </rPh>
    <phoneticPr fontId="11"/>
  </si>
  <si>
    <r>
      <t>・除草剤で、</t>
    </r>
    <r>
      <rPr>
        <u/>
        <sz val="11"/>
        <color theme="1"/>
        <rFont val="メイリオ"/>
        <family val="3"/>
        <charset val="128"/>
      </rPr>
      <t>原液湛水散布</t>
    </r>
    <r>
      <rPr>
        <sz val="11"/>
        <color theme="1"/>
        <rFont val="メイリオ"/>
        <family val="3"/>
        <charset val="128"/>
      </rPr>
      <t>の場合→薬量および希釈水量を入力する。</t>
    </r>
    <rPh sb="1" eb="4">
      <t>ジョソウザイ</t>
    </rPh>
    <rPh sb="6" eb="8">
      <t>ゲンエキ</t>
    </rPh>
    <rPh sb="8" eb="10">
      <t>タンスイ</t>
    </rPh>
    <rPh sb="10" eb="12">
      <t>サンプ</t>
    </rPh>
    <rPh sb="13" eb="15">
      <t>バアイ</t>
    </rPh>
    <rPh sb="16" eb="18">
      <t>ヤクリョウ</t>
    </rPh>
    <rPh sb="21" eb="23">
      <t>キシャク</t>
    </rPh>
    <rPh sb="23" eb="25">
      <t>スイリョウ</t>
    </rPh>
    <rPh sb="26" eb="28">
      <t>ニュウリョク</t>
    </rPh>
    <phoneticPr fontId="11"/>
  </si>
  <si>
    <r>
      <t xml:space="preserve">⑧投下量（該当する項目を入力。その他は空欄）
</t>
    </r>
    <r>
      <rPr>
        <sz val="9"/>
        <color theme="1"/>
        <rFont val="メイリオ"/>
        <family val="3"/>
        <charset val="128"/>
      </rPr>
      <t>（原液湛水散布の場合は、希釈倍数が１倍となる希釈水量を入力）</t>
    </r>
    <rPh sb="1" eb="3">
      <t>トウカ</t>
    </rPh>
    <rPh sb="3" eb="4">
      <t>リョウ</t>
    </rPh>
    <rPh sb="5" eb="7">
      <t>ガイトウ</t>
    </rPh>
    <rPh sb="9" eb="11">
      <t>コウモク</t>
    </rPh>
    <rPh sb="12" eb="14">
      <t>ニュウリョク</t>
    </rPh>
    <rPh sb="17" eb="18">
      <t>タ</t>
    </rPh>
    <rPh sb="19" eb="21">
      <t>クウラン</t>
    </rPh>
    <rPh sb="24" eb="26">
      <t>ゲンエキ</t>
    </rPh>
    <rPh sb="26" eb="28">
      <t>タンスイ</t>
    </rPh>
    <rPh sb="28" eb="30">
      <t>サンプ</t>
    </rPh>
    <rPh sb="31" eb="33">
      <t>バアイ</t>
    </rPh>
    <rPh sb="35" eb="37">
      <t>キシャク</t>
    </rPh>
    <rPh sb="37" eb="39">
      <t>バイスウ</t>
    </rPh>
    <rPh sb="41" eb="42">
      <t>バイ</t>
    </rPh>
    <rPh sb="45" eb="47">
      <t>キシャク</t>
    </rPh>
    <rPh sb="47" eb="49">
      <t>スイリョウ</t>
    </rPh>
    <rPh sb="50" eb="52">
      <t>ニュウリョク</t>
    </rPh>
    <phoneticPr fontId="11"/>
  </si>
  <si>
    <t>散布時の計算式が、液剤_水稲、野菜（平面）、果樹（立体）、果樹（棚）の場合は、以下が追加計算される。</t>
    <rPh sb="0" eb="2">
      <t>サンプ</t>
    </rPh>
    <rPh sb="2" eb="3">
      <t>ジ</t>
    </rPh>
    <rPh sb="4" eb="7">
      <t>ケイサンシキ</t>
    </rPh>
    <rPh sb="9" eb="11">
      <t>エキザイ</t>
    </rPh>
    <rPh sb="12" eb="14">
      <t>スイトウ</t>
    </rPh>
    <phoneticPr fontId="11"/>
  </si>
  <si>
    <t>野菜（立体）</t>
    <phoneticPr fontId="11"/>
  </si>
  <si>
    <t>食用月桂樹</t>
  </si>
  <si>
    <t>その他野菜</t>
    <rPh sb="2" eb="3">
      <t>タ</t>
    </rPh>
    <rPh sb="3" eb="5">
      <t>ヤサイ</t>
    </rPh>
    <phoneticPr fontId="25"/>
  </si>
  <si>
    <t>その他果樹</t>
    <rPh sb="2" eb="3">
      <t>タ</t>
    </rPh>
    <rPh sb="3" eb="5">
      <t>カジュ</t>
    </rPh>
    <phoneticPr fontId="25"/>
  </si>
  <si>
    <t>鱗茎野菜</t>
    <rPh sb="0" eb="2">
      <t>リンケイ</t>
    </rPh>
    <rPh sb="2" eb="4">
      <t>ヤサイ</t>
    </rPh>
    <phoneticPr fontId="25"/>
  </si>
  <si>
    <t>あぶらな属野菜（葉菜類、根菜類を除く）</t>
    <rPh sb="16" eb="17">
      <t>ノゾ</t>
    </rPh>
    <phoneticPr fontId="25"/>
  </si>
  <si>
    <t>その他穀類</t>
    <rPh sb="2" eb="3">
      <t>タ</t>
    </rPh>
    <rPh sb="3" eb="5">
      <t>コクルイ</t>
    </rPh>
    <phoneticPr fontId="25"/>
  </si>
  <si>
    <t>いも類</t>
    <rPh sb="2" eb="3">
      <t>ルイ</t>
    </rPh>
    <phoneticPr fontId="25"/>
  </si>
  <si>
    <t>かんきつ類</t>
    <rPh sb="4" eb="5">
      <t>ルイ</t>
    </rPh>
    <phoneticPr fontId="25"/>
  </si>
  <si>
    <t>核果類</t>
    <rPh sb="0" eb="1">
      <t>カク</t>
    </rPh>
    <rPh sb="1" eb="3">
      <t>カルイ</t>
    </rPh>
    <phoneticPr fontId="25"/>
  </si>
  <si>
    <t>豆類（だいず、あずきを除く）</t>
    <rPh sb="0" eb="2">
      <t>マメルイ</t>
    </rPh>
    <rPh sb="11" eb="12">
      <t>ノゾ</t>
    </rPh>
    <phoneticPr fontId="25"/>
  </si>
  <si>
    <t>仁果類（なしを除く）</t>
    <rPh sb="0" eb="3">
      <t>ジンカルイ</t>
    </rPh>
    <rPh sb="7" eb="8">
      <t>ノゾ</t>
    </rPh>
    <phoneticPr fontId="25"/>
  </si>
  <si>
    <t>手散布</t>
    <rPh sb="0" eb="1">
      <t>テ</t>
    </rPh>
    <rPh sb="1" eb="3">
      <t>サンプ</t>
    </rPh>
    <phoneticPr fontId="11"/>
  </si>
  <si>
    <t>機械散布</t>
    <rPh sb="0" eb="2">
      <t>キカイ</t>
    </rPh>
    <rPh sb="2" eb="4">
      <t>サンプ</t>
    </rPh>
    <phoneticPr fontId="11"/>
  </si>
  <si>
    <t>経営体あたりの作付面積（a）</t>
    <rPh sb="0" eb="3">
      <t>ケイエイタイ</t>
    </rPh>
    <rPh sb="7" eb="9">
      <t>サクツ</t>
    </rPh>
    <rPh sb="9" eb="11">
      <t>メンセキ</t>
    </rPh>
    <phoneticPr fontId="11"/>
  </si>
  <si>
    <t>⑫で液剤_水稲、野菜（平面）、果樹（立体）、果樹（棚）を選択した場合</t>
    <rPh sb="5" eb="7">
      <t>スイトウ</t>
    </rPh>
    <rPh sb="28" eb="30">
      <t>センタク</t>
    </rPh>
    <phoneticPr fontId="11"/>
  </si>
  <si>
    <r>
      <t>１日</t>
    </r>
    <r>
      <rPr>
        <u/>
        <sz val="10"/>
        <color theme="1"/>
        <rFont val="メイリオ"/>
        <family val="3"/>
        <charset val="128"/>
      </rPr>
      <t>平均</t>
    </r>
    <r>
      <rPr>
        <sz val="10"/>
        <color theme="1"/>
        <rFont val="メイリオ"/>
        <family val="3"/>
        <charset val="128"/>
      </rPr>
      <t>作業面積</t>
    </r>
    <rPh sb="1" eb="2">
      <t>ニチ</t>
    </rPh>
    <rPh sb="2" eb="4">
      <t>ヘイキン</t>
    </rPh>
    <rPh sb="4" eb="6">
      <t>サギョウ</t>
    </rPh>
    <rPh sb="6" eb="8">
      <t>メンセキ</t>
    </rPh>
    <phoneticPr fontId="11"/>
  </si>
  <si>
    <t>入力に際しては「計算シート補助資料」（以下、補助資料）を参照すること。</t>
    <rPh sb="0" eb="2">
      <t>ニュウリョク</t>
    </rPh>
    <rPh sb="3" eb="4">
      <t>サイ</t>
    </rPh>
    <rPh sb="8" eb="10">
      <t>ケイサン</t>
    </rPh>
    <rPh sb="13" eb="15">
      <t>ホジョ</t>
    </rPh>
    <rPh sb="15" eb="17">
      <t>シリョウ</t>
    </rPh>
    <rPh sb="19" eb="21">
      <t>イカ</t>
    </rPh>
    <rPh sb="22" eb="24">
      <t>ホジョ</t>
    </rPh>
    <rPh sb="24" eb="26">
      <t>シリョウ</t>
    </rPh>
    <rPh sb="28" eb="30">
      <t>サンショウ</t>
    </rPh>
    <phoneticPr fontId="11"/>
  </si>
  <si>
    <t>　※希釈水量の欄が空欄だとエラーになるため、希釈倍数が１倍となる水量を入力すること。</t>
    <rPh sb="2" eb="4">
      <t>キシャク</t>
    </rPh>
    <rPh sb="4" eb="6">
      <t>スイリョウ</t>
    </rPh>
    <rPh sb="7" eb="8">
      <t>ラン</t>
    </rPh>
    <rPh sb="9" eb="11">
      <t>クウラン</t>
    </rPh>
    <rPh sb="22" eb="24">
      <t>キシャク</t>
    </rPh>
    <rPh sb="24" eb="26">
      <t>バイスウ</t>
    </rPh>
    <rPh sb="28" eb="29">
      <t>バイ</t>
    </rPh>
    <rPh sb="32" eb="34">
      <t>スイリョウ</t>
    </rPh>
    <rPh sb="35" eb="37">
      <t>ニュウリョク</t>
    </rPh>
    <phoneticPr fontId="11"/>
  </si>
  <si>
    <t>予測式を選択する際の考え方は補助資料参照。</t>
    <rPh sb="14" eb="16">
      <t>ホジョ</t>
    </rPh>
    <rPh sb="16" eb="18">
      <t>シリョウ</t>
    </rPh>
    <phoneticPr fontId="11"/>
  </si>
  <si>
    <t>デフォルトの値を使用する場合は、補助資料を参照し、値を入力する。</t>
    <rPh sb="6" eb="7">
      <t>アタイ</t>
    </rPh>
    <rPh sb="8" eb="10">
      <t>シヨウ</t>
    </rPh>
    <rPh sb="12" eb="14">
      <t>バアイ</t>
    </rPh>
    <rPh sb="16" eb="18">
      <t>ホジョ</t>
    </rPh>
    <rPh sb="18" eb="20">
      <t>シリョウ</t>
    </rPh>
    <rPh sb="21" eb="23">
      <t>サンショウ</t>
    </rPh>
    <rPh sb="25" eb="26">
      <t>アタイ</t>
    </rPh>
    <rPh sb="27" eb="29">
      <t>ニュウリョク</t>
    </rPh>
    <phoneticPr fontId="11"/>
  </si>
  <si>
    <t>反復暴露（AOELと比較する）</t>
    <rPh sb="2" eb="4">
      <t>バクロ</t>
    </rPh>
    <phoneticPr fontId="11"/>
  </si>
  <si>
    <t>急性暴露（AAOELと比較する）</t>
    <rPh sb="2" eb="4">
      <t>バクロ</t>
    </rPh>
    <phoneticPr fontId="11"/>
  </si>
  <si>
    <t>防護装備着用後（AOEL）反復暴露</t>
    <rPh sb="15" eb="17">
      <t>バクロ</t>
    </rPh>
    <phoneticPr fontId="11"/>
  </si>
  <si>
    <t>防護装備着用後（AAOEL）急性暴露</t>
    <rPh sb="16" eb="18">
      <t>バクロ</t>
    </rPh>
    <phoneticPr fontId="11"/>
  </si>
  <si>
    <t>「出力シート」タブ「⑭経皮吸収率」の表に、製剤およびそれぞれの希釈倍率の経皮吸収率を入力する。</t>
    <rPh sb="1" eb="3">
      <t>シュツリョク</t>
    </rPh>
    <rPh sb="11" eb="13">
      <t>ケイヒ</t>
    </rPh>
    <rPh sb="13" eb="15">
      <t>キュウシュウ</t>
    </rPh>
    <rPh sb="15" eb="16">
      <t>リツ</t>
    </rPh>
    <rPh sb="17" eb="18">
      <t>シュウリツ</t>
    </rPh>
    <rPh sb="18" eb="19">
      <t>ヒョウ</t>
    </rPh>
    <rPh sb="21" eb="23">
      <t>セイザイ</t>
    </rPh>
    <rPh sb="31" eb="33">
      <t>キシャク</t>
    </rPh>
    <rPh sb="33" eb="35">
      <t>バイリツ</t>
    </rPh>
    <rPh sb="36" eb="38">
      <t>ケイヒ</t>
    </rPh>
    <rPh sb="38" eb="41">
      <t>キュウシュウリツ</t>
    </rPh>
    <rPh sb="42" eb="44">
      <t>ニュウリョク</t>
    </rPh>
    <phoneticPr fontId="11"/>
  </si>
  <si>
    <t>⑧投下量：使用有効成分量が最大になる申請/登録内容を入力する。</t>
    <rPh sb="5" eb="7">
      <t>シヨウ</t>
    </rPh>
    <rPh sb="7" eb="9">
      <t>ユウコウ</t>
    </rPh>
    <rPh sb="9" eb="12">
      <t>セイブンリョウ</t>
    </rPh>
    <rPh sb="13" eb="15">
      <t>サイダイ</t>
    </rPh>
    <rPh sb="18" eb="20">
      <t>シンセイ</t>
    </rPh>
    <rPh sb="21" eb="23">
      <t>トウロク</t>
    </rPh>
    <rPh sb="23" eb="25">
      <t>ナイヨウ</t>
    </rPh>
    <rPh sb="26" eb="28">
      <t>ニュウリョク</t>
    </rPh>
    <phoneticPr fontId="11"/>
  </si>
  <si>
    <t>⑨使用時期：申請/登録する使用時期（適用表の内容）を入力する。</t>
    <rPh sb="6" eb="8">
      <t>シンセイ</t>
    </rPh>
    <rPh sb="9" eb="11">
      <t>トウロク</t>
    </rPh>
    <rPh sb="13" eb="15">
      <t>シヨウ</t>
    </rPh>
    <rPh sb="15" eb="17">
      <t>ジキ</t>
    </rPh>
    <rPh sb="26" eb="28">
      <t>ニュウリョク</t>
    </rPh>
    <phoneticPr fontId="11"/>
  </si>
  <si>
    <t>⑩使用方法：申請/登録する使用方法（適用表の内容）を入力する。</t>
    <rPh sb="13" eb="15">
      <t>シヨウ</t>
    </rPh>
    <rPh sb="15" eb="17">
      <t>ホウホウ</t>
    </rPh>
    <phoneticPr fontId="11"/>
  </si>
  <si>
    <t>総使用回数</t>
    <rPh sb="0" eb="3">
      <t>ソウシヨウ</t>
    </rPh>
    <rPh sb="3" eb="5">
      <t>カイスウ</t>
    </rPh>
    <phoneticPr fontId="11"/>
  </si>
  <si>
    <t>農薬使用者暴露量の試験成績を利用する場合は、「補助１」タブに入力する。</t>
    <rPh sb="14" eb="16">
      <t>リヨウ</t>
    </rPh>
    <rPh sb="23" eb="25">
      <t>ホジョ</t>
    </rPh>
    <rPh sb="30" eb="32">
      <t>ニュウリョク</t>
    </rPh>
    <phoneticPr fontId="11"/>
  </si>
  <si>
    <t>試験成績を利用する項目の使用番号を「使用番号」セルに入力する。このときの使用番号は、出力シートの使用番号に対応させる。（もし機械散布の試験成績がある場合は、番号の後ろに「*」を付ける。）</t>
    <rPh sb="0" eb="2">
      <t>シケン</t>
    </rPh>
    <rPh sb="2" eb="4">
      <t>セイセキ</t>
    </rPh>
    <rPh sb="5" eb="7">
      <t>リヨウ</t>
    </rPh>
    <rPh sb="9" eb="11">
      <t>コウモク</t>
    </rPh>
    <rPh sb="12" eb="14">
      <t>シヨウ</t>
    </rPh>
    <rPh sb="14" eb="16">
      <t>バンゴウ</t>
    </rPh>
    <rPh sb="18" eb="20">
      <t>シヨウ</t>
    </rPh>
    <rPh sb="20" eb="22">
      <t>バンゴウ</t>
    </rPh>
    <rPh sb="26" eb="28">
      <t>ニュウリョク</t>
    </rPh>
    <rPh sb="36" eb="38">
      <t>シヨウ</t>
    </rPh>
    <rPh sb="38" eb="40">
      <t>バンゴウ</t>
    </rPh>
    <rPh sb="42" eb="44">
      <t>シュツリョク</t>
    </rPh>
    <rPh sb="48" eb="50">
      <t>シヨウ</t>
    </rPh>
    <rPh sb="50" eb="52">
      <t>バンゴウ</t>
    </rPh>
    <rPh sb="53" eb="55">
      <t>タイオウ</t>
    </rPh>
    <rPh sb="62" eb="64">
      <t>キカイ</t>
    </rPh>
    <rPh sb="64" eb="66">
      <t>サンプ</t>
    </rPh>
    <rPh sb="67" eb="69">
      <t>シケン</t>
    </rPh>
    <rPh sb="69" eb="71">
      <t>セイセキ</t>
    </rPh>
    <rPh sb="74" eb="76">
      <t>バアイ</t>
    </rPh>
    <rPh sb="78" eb="80">
      <t>バンゴウ</t>
    </rPh>
    <rPh sb="81" eb="82">
      <t>ウシ</t>
    </rPh>
    <rPh sb="88" eb="89">
      <t>ツ</t>
    </rPh>
    <phoneticPr fontId="11"/>
  </si>
  <si>
    <t>経皮吸収試験を利用する場合は、それぞれの希釈倍率の経皮吸収率を別途算出し入力する。</t>
    <rPh sb="0" eb="2">
      <t>ケイヒ</t>
    </rPh>
    <rPh sb="2" eb="4">
      <t>キュウシュウ</t>
    </rPh>
    <rPh sb="4" eb="6">
      <t>シケン</t>
    </rPh>
    <rPh sb="7" eb="9">
      <t>リヨウ</t>
    </rPh>
    <rPh sb="11" eb="13">
      <t>バアイ</t>
    </rPh>
    <rPh sb="20" eb="22">
      <t>キシャク</t>
    </rPh>
    <rPh sb="22" eb="24">
      <t>バイリツ</t>
    </rPh>
    <rPh sb="25" eb="27">
      <t>ケイヒ</t>
    </rPh>
    <rPh sb="27" eb="30">
      <t>キュウシュウリツ</t>
    </rPh>
    <rPh sb="31" eb="33">
      <t>ベット</t>
    </rPh>
    <rPh sb="33" eb="35">
      <t>サンシュツ</t>
    </rPh>
    <rPh sb="36" eb="38">
      <t>ニュウリョク</t>
    </rPh>
    <phoneticPr fontId="11"/>
  </si>
  <si>
    <t>１日平均作業面積および１日標準作業面積それぞれに、入力した値が代入される。ただし、デフォルトの値の方が小さい場合は、デフォルトの値が計算に利用される。</t>
    <rPh sb="1" eb="2">
      <t>ニチ</t>
    </rPh>
    <rPh sb="2" eb="4">
      <t>ヘイキン</t>
    </rPh>
    <rPh sb="4" eb="6">
      <t>サギョウ</t>
    </rPh>
    <rPh sb="6" eb="8">
      <t>メンセキ</t>
    </rPh>
    <rPh sb="12" eb="13">
      <t>ニチ</t>
    </rPh>
    <rPh sb="13" eb="15">
      <t>ヒョウジュン</t>
    </rPh>
    <rPh sb="15" eb="17">
      <t>サギョウ</t>
    </rPh>
    <rPh sb="17" eb="19">
      <t>メンセキ</t>
    </rPh>
    <rPh sb="25" eb="27">
      <t>ニュウリョク</t>
    </rPh>
    <rPh sb="29" eb="30">
      <t>アタイ</t>
    </rPh>
    <rPh sb="31" eb="33">
      <t>ダイニュウ</t>
    </rPh>
    <rPh sb="47" eb="48">
      <t>アタイ</t>
    </rPh>
    <rPh sb="49" eb="50">
      <t>ホウ</t>
    </rPh>
    <rPh sb="51" eb="52">
      <t>チイ</t>
    </rPh>
    <rPh sb="54" eb="56">
      <t>バアイ</t>
    </rPh>
    <rPh sb="64" eb="65">
      <t>アタイ</t>
    </rPh>
    <rPh sb="66" eb="68">
      <t>ケイサン</t>
    </rPh>
    <rPh sb="69" eb="71">
      <t>リヨウ</t>
    </rPh>
    <phoneticPr fontId="11"/>
  </si>
  <si>
    <t>出力シートの使用番号で番号の後ろに「*」がついているものは、機械散布。</t>
    <rPh sb="0" eb="2">
      <t>シュツリョク</t>
    </rPh>
    <rPh sb="6" eb="8">
      <t>シヨウ</t>
    </rPh>
    <rPh sb="8" eb="10">
      <t>バンゴウ</t>
    </rPh>
    <rPh sb="11" eb="13">
      <t>バンゴウ</t>
    </rPh>
    <rPh sb="14" eb="15">
      <t>ウシ</t>
    </rPh>
    <rPh sb="30" eb="32">
      <t>キカイ</t>
    </rPh>
    <rPh sb="32" eb="34">
      <t>サンプ</t>
    </rPh>
    <phoneticPr fontId="11"/>
  </si>
  <si>
    <t>水産動植物の被害防止に係る農薬登録基準に係る水産PEC（水産動植物被害予測濃度）及び水質汚濁に係る農薬登録基準に係る水濁PEC（水質汚濁予測濃度）の算出と同様。</t>
    <phoneticPr fontId="11"/>
  </si>
  <si>
    <r>
      <rPr>
        <b/>
        <sz val="12"/>
        <color theme="1"/>
        <rFont val="メイリオ"/>
        <family val="3"/>
        <charset val="128"/>
      </rPr>
      <t>【補助シート１】</t>
    </r>
    <r>
      <rPr>
        <b/>
        <u/>
        <sz val="12"/>
        <color theme="1"/>
        <rFont val="メイリオ"/>
        <family val="3"/>
        <charset val="128"/>
      </rPr>
      <t>農薬使用者暴露量の試験成績を用いる場合</t>
    </r>
    <rPh sb="1" eb="3">
      <t>ホジョ</t>
    </rPh>
    <rPh sb="13" eb="15">
      <t>バクロ</t>
    </rPh>
    <rPh sb="22" eb="23">
      <t>モチ</t>
    </rPh>
    <phoneticPr fontId="11"/>
  </si>
  <si>
    <t>登録番号</t>
    <rPh sb="0" eb="2">
      <t>トウロク</t>
    </rPh>
    <rPh sb="2" eb="4">
      <t>バンゴウ</t>
    </rPh>
    <phoneticPr fontId="11"/>
  </si>
  <si>
    <t>① 製剤情報：「登録番号」には農薬の登録番号を、「種類」には農薬の種類名を、「名称」には農薬の名称を入力する。</t>
    <rPh sb="8" eb="10">
      <t>トウロク</t>
    </rPh>
    <rPh sb="10" eb="12">
      <t>バンゴウ</t>
    </rPh>
    <rPh sb="18" eb="20">
      <t>トウロク</t>
    </rPh>
    <rPh sb="20" eb="22">
      <t>バンゴウ</t>
    </rPh>
    <rPh sb="25" eb="27">
      <t>シュルイ</t>
    </rPh>
    <rPh sb="30" eb="32">
      <t>ノウヤク</t>
    </rPh>
    <rPh sb="33" eb="35">
      <t>シュルイ</t>
    </rPh>
    <rPh sb="35" eb="36">
      <t>メイ</t>
    </rPh>
    <rPh sb="39" eb="41">
      <t>メイショウ</t>
    </rPh>
    <rPh sb="44" eb="46">
      <t>ノウヤク</t>
    </rPh>
    <rPh sb="47" eb="49">
      <t>メイショウ</t>
    </rPh>
    <rPh sb="50" eb="52">
      <t>ニュウリョク</t>
    </rPh>
    <phoneticPr fontId="11"/>
  </si>
  <si>
    <t>新規申請の場合、「登録番号」は空欄とする。</t>
    <rPh sb="0" eb="2">
      <t>シンキ</t>
    </rPh>
    <rPh sb="2" eb="4">
      <t>シンセイ</t>
    </rPh>
    <rPh sb="5" eb="7">
      <t>バアイ</t>
    </rPh>
    <rPh sb="9" eb="11">
      <t>トウロク</t>
    </rPh>
    <rPh sb="11" eb="13">
      <t>バンゴウ</t>
    </rPh>
    <rPh sb="15" eb="17">
      <t>クウラン</t>
    </rPh>
    <phoneticPr fontId="11"/>
  </si>
  <si>
    <t>AAOEL設定不要の場合は、空欄とする。このとき、出力シートのAAOELの欄に「設定不要」と表示される。</t>
    <rPh sb="5" eb="7">
      <t>セッテイ</t>
    </rPh>
    <rPh sb="7" eb="9">
      <t>フヨウ</t>
    </rPh>
    <rPh sb="10" eb="12">
      <t>バアイ</t>
    </rPh>
    <rPh sb="14" eb="16">
      <t>クウラン</t>
    </rPh>
    <rPh sb="25" eb="27">
      <t>シュツリョク</t>
    </rPh>
    <rPh sb="37" eb="38">
      <t>ラン</t>
    </rPh>
    <rPh sb="40" eb="42">
      <t>セッテイ</t>
    </rPh>
    <rPh sb="42" eb="44">
      <t>フヨウ</t>
    </rPh>
    <rPh sb="46" eb="48">
      <t>ヒョウジ</t>
    </rPh>
    <phoneticPr fontId="11"/>
  </si>
  <si>
    <t>予測式を選択する際の考え方は補助資料を参照すること。</t>
    <rPh sb="14" eb="16">
      <t>ホジョ</t>
    </rPh>
    <rPh sb="16" eb="18">
      <t>シリョウ</t>
    </rPh>
    <rPh sb="19" eb="21">
      <t>サンショウ</t>
    </rPh>
    <phoneticPr fontId="11"/>
  </si>
  <si>
    <t>※ 回数のみ入力すること。</t>
    <rPh sb="2" eb="4">
      <t>カイスウ</t>
    </rPh>
    <rPh sb="6" eb="8">
      <t>ニュウリョク</t>
    </rPh>
    <phoneticPr fontId="11"/>
  </si>
  <si>
    <t>経皮吸収率の入力が必要な希釈倍率は自動入力される。</t>
    <rPh sb="0" eb="2">
      <t>ケイヒ</t>
    </rPh>
    <rPh sb="2" eb="5">
      <t>キュウシュウリツ</t>
    </rPh>
    <rPh sb="6" eb="8">
      <t>ニュウリョク</t>
    </rPh>
    <rPh sb="9" eb="11">
      <t>ヒツヨウ</t>
    </rPh>
    <rPh sb="12" eb="14">
      <t>キシャク</t>
    </rPh>
    <rPh sb="14" eb="16">
      <t>バイリツ</t>
    </rPh>
    <rPh sb="17" eb="19">
      <t>ジドウ</t>
    </rPh>
    <rPh sb="19" eb="21">
      <t>ニュウリョク</t>
    </rPh>
    <phoneticPr fontId="11"/>
  </si>
  <si>
    <t>出力シートの暴露量計算結果に「#VALUE」と表示されていた場合 → 経皮吸収率が入力されていない。</t>
    <rPh sb="35" eb="37">
      <t>ケイヒ</t>
    </rPh>
    <rPh sb="37" eb="40">
      <t>キュウシュウリツ</t>
    </rPh>
    <rPh sb="41" eb="43">
      <t>ニュウリョク</t>
    </rPh>
    <phoneticPr fontId="11"/>
  </si>
  <si>
    <t>→　「出力シート（主要）」タブの⑭経皮吸収率の表に、経皮吸収率を入力する。</t>
    <rPh sb="3" eb="5">
      <t>シュツリョク</t>
    </rPh>
    <rPh sb="9" eb="11">
      <t>シュヨウ</t>
    </rPh>
    <rPh sb="17" eb="19">
      <t>ケイヒ</t>
    </rPh>
    <rPh sb="19" eb="22">
      <t>キュウシュウリツ</t>
    </rPh>
    <rPh sb="23" eb="24">
      <t>ヒョウ</t>
    </rPh>
    <rPh sb="26" eb="28">
      <t>ケイヒ</t>
    </rPh>
    <rPh sb="28" eb="31">
      <t>キュウシュウリツ</t>
    </rPh>
    <rPh sb="32" eb="34">
      <t>ニュウリョク</t>
    </rPh>
    <phoneticPr fontId="11"/>
  </si>
  <si>
    <t>設定する項目の使用番号を「使用番号」セルに入力する。このときの使用番号は、出力シートの使用番号に対応させる。（もし機械散布の面積を設定する場合は、番号の後ろに「*」を付ける。）</t>
    <rPh sb="0" eb="2">
      <t>セッテイ</t>
    </rPh>
    <rPh sb="4" eb="6">
      <t>コウモク</t>
    </rPh>
    <rPh sb="62" eb="64">
      <t>メンセキ</t>
    </rPh>
    <rPh sb="65" eb="67">
      <t>セッテイ</t>
    </rPh>
    <phoneticPr fontId="11"/>
  </si>
  <si>
    <t>【留意事項】　入力シートの項目を修正した場合は、その都度入力シートの「出力シート作成」ボタンを押してから作業すること。</t>
    <rPh sb="1" eb="3">
      <t>リュウイ</t>
    </rPh>
    <rPh sb="3" eb="5">
      <t>ジコウ</t>
    </rPh>
    <rPh sb="7" eb="9">
      <t>ニュウリョク</t>
    </rPh>
    <rPh sb="13" eb="15">
      <t>コウモク</t>
    </rPh>
    <rPh sb="16" eb="18">
      <t>シュウセイ</t>
    </rPh>
    <rPh sb="20" eb="22">
      <t>バアイ</t>
    </rPh>
    <rPh sb="26" eb="28">
      <t>ツド</t>
    </rPh>
    <rPh sb="28" eb="30">
      <t>ニュウリョク</t>
    </rPh>
    <rPh sb="35" eb="37">
      <t>シュツリョク</t>
    </rPh>
    <rPh sb="40" eb="42">
      <t>サクセイ</t>
    </rPh>
    <rPh sb="47" eb="48">
      <t>オ</t>
    </rPh>
    <rPh sb="52" eb="54">
      <t>サギョウ</t>
    </rPh>
    <phoneticPr fontId="11"/>
  </si>
  <si>
    <t>出力シートの暴露量計算結果に「ERROR」と表示されていた場合 → 作物名から作業面積等が検索できていない。</t>
    <rPh sb="29" eb="31">
      <t>バアイ</t>
    </rPh>
    <rPh sb="34" eb="36">
      <t>サクモツ</t>
    </rPh>
    <rPh sb="36" eb="37">
      <t>メイ</t>
    </rPh>
    <rPh sb="39" eb="41">
      <t>サギョウ</t>
    </rPh>
    <rPh sb="41" eb="43">
      <t>メンセキ</t>
    </rPh>
    <rPh sb="43" eb="44">
      <t>トウ</t>
    </rPh>
    <rPh sb="45" eb="47">
      <t>ケンサク</t>
    </rPh>
    <phoneticPr fontId="11"/>
  </si>
  <si>
    <t>補助資料を参照し、「１日平均作業面積を算出するための栽培面積」および「１日標準作業面積」の該当する作物群をプルダウンより選択する。</t>
    <rPh sb="0" eb="2">
      <t>ホジョ</t>
    </rPh>
    <rPh sb="2" eb="4">
      <t>シリョウ</t>
    </rPh>
    <rPh sb="5" eb="7">
      <t>サンショウ</t>
    </rPh>
    <rPh sb="11" eb="12">
      <t>ニチ</t>
    </rPh>
    <rPh sb="12" eb="14">
      <t>ヘイキン</t>
    </rPh>
    <rPh sb="14" eb="16">
      <t>サギョウ</t>
    </rPh>
    <rPh sb="16" eb="18">
      <t>メンセキ</t>
    </rPh>
    <rPh sb="19" eb="21">
      <t>サンシュツ</t>
    </rPh>
    <rPh sb="26" eb="28">
      <t>サイバイ</t>
    </rPh>
    <rPh sb="28" eb="30">
      <t>メンセキ</t>
    </rPh>
    <rPh sb="36" eb="37">
      <t>ニチ</t>
    </rPh>
    <rPh sb="37" eb="39">
      <t>ヒョウジュン</t>
    </rPh>
    <rPh sb="39" eb="41">
      <t>サギョウ</t>
    </rPh>
    <rPh sb="41" eb="43">
      <t>メンセキ</t>
    </rPh>
    <rPh sb="45" eb="47">
      <t>ガイトウ</t>
    </rPh>
    <rPh sb="49" eb="51">
      <t>サクモツ</t>
    </rPh>
    <rPh sb="51" eb="52">
      <t>グン</t>
    </rPh>
    <rPh sb="60" eb="62">
      <t>センタク</t>
    </rPh>
    <phoneticPr fontId="11"/>
  </si>
  <si>
    <t>使用番号</t>
    <rPh sb="0" eb="2">
      <t>シヨウ</t>
    </rPh>
    <rPh sb="2" eb="4">
      <t>バンゴウ</t>
    </rPh>
    <phoneticPr fontId="11"/>
  </si>
  <si>
    <t>除草剤の場合</t>
    <rPh sb="0" eb="3">
      <t>ジョソウザイ</t>
    </rPh>
    <rPh sb="4" eb="6">
      <t>バアイ</t>
    </rPh>
    <phoneticPr fontId="11"/>
  </si>
  <si>
    <t>殺虫剤・殺菌剤の場合</t>
    <rPh sb="0" eb="3">
      <t>サッチュウザイ</t>
    </rPh>
    <rPh sb="4" eb="7">
      <t>サッキンザイ</t>
    </rPh>
    <rPh sb="8" eb="10">
      <t>バアイ</t>
    </rPh>
    <phoneticPr fontId="11"/>
  </si>
  <si>
    <t>除草剤ですか？</t>
    <rPh sb="0" eb="3">
      <t>ジョソウザイ</t>
    </rPh>
    <phoneticPr fontId="11"/>
  </si>
  <si>
    <t>散布時（液）選択のとき
（製剤の形態　→　製剤: 固体／散布時: 液体 or 製剤: 液体／散布時: 液体）</t>
    <rPh sb="0" eb="2">
      <t>サンプ</t>
    </rPh>
    <rPh sb="2" eb="3">
      <t>ジ</t>
    </rPh>
    <phoneticPr fontId="11"/>
  </si>
  <si>
    <t>散布時（固）選択のとき
（製剤の形態　→　製剤: 固体／散布時: 固体）</t>
    <rPh sb="0" eb="2">
      <t>サンプ</t>
    </rPh>
    <rPh sb="2" eb="3">
      <t>ジ</t>
    </rPh>
    <phoneticPr fontId="11"/>
  </si>
  <si>
    <t>散布時（液）選択のとき
（製剤の形態　→　製剤: 固体／散布時: 液体 or 製剤: 液体／散布時: 液体）</t>
    <rPh sb="0" eb="2">
      <t>サンプ</t>
    </rPh>
    <rPh sb="2" eb="3">
      <t>ジ</t>
    </rPh>
    <rPh sb="4" eb="5">
      <t>エキ</t>
    </rPh>
    <rPh sb="6" eb="8">
      <t>センタク</t>
    </rPh>
    <phoneticPr fontId="11"/>
  </si>
  <si>
    <t>散布時（固）選択のとき
（製剤の形態　→　製剤: 固体／散布時: 固体）</t>
    <rPh sb="0" eb="2">
      <t>サンプ</t>
    </rPh>
    <rPh sb="2" eb="3">
      <t>ジ</t>
    </rPh>
    <rPh sb="4" eb="5">
      <t>モトヨリ</t>
    </rPh>
    <rPh sb="6" eb="8">
      <t>センタク</t>
    </rPh>
    <phoneticPr fontId="11"/>
  </si>
  <si>
    <t>製剤: 固体／散布時: 固体</t>
    <phoneticPr fontId="11"/>
  </si>
  <si>
    <t xml:space="preserve"> 製剤: 液体／散布時: 液体</t>
    <phoneticPr fontId="11"/>
  </si>
  <si>
    <t>製剤: 固体／散布時: 液体</t>
    <phoneticPr fontId="11"/>
  </si>
  <si>
    <t>除草剤ですか？</t>
    <rPh sb="0" eb="3">
      <t>ジョソウザイ</t>
    </rPh>
    <phoneticPr fontId="11"/>
  </si>
  <si>
    <t>↑１なら除草剤、０なら殺虫・殺菌剤</t>
    <rPh sb="4" eb="7">
      <t>ジョソウザイ</t>
    </rPh>
    <rPh sb="11" eb="13">
      <t>サッチュウ</t>
    </rPh>
    <rPh sb="14" eb="17">
      <t>サッキンザイ</t>
    </rPh>
    <phoneticPr fontId="11"/>
  </si>
  <si>
    <t>使用量(kg/10a)
粒剤等希釈しないもの</t>
    <rPh sb="0" eb="3">
      <t>シヨウリョウ</t>
    </rPh>
    <rPh sb="12" eb="14">
      <t>リュウザイ</t>
    </rPh>
    <rPh sb="14" eb="15">
      <t>トウ</t>
    </rPh>
    <rPh sb="15" eb="17">
      <t>キシャク</t>
    </rPh>
    <phoneticPr fontId="11"/>
  </si>
  <si>
    <t>製剤: 固体／散布時: 固体</t>
  </si>
  <si>
    <t>以下は、エラーが出る組み合わせ</t>
    <rPh sb="0" eb="2">
      <t>イカ</t>
    </rPh>
    <rPh sb="8" eb="9">
      <t>デ</t>
    </rPh>
    <rPh sb="10" eb="11">
      <t>ク</t>
    </rPh>
    <rPh sb="12" eb="13">
      <t>ア</t>
    </rPh>
    <phoneticPr fontId="11"/>
  </si>
  <si>
    <t>欄不使用</t>
    <rPh sb="0" eb="1">
      <t>ラン</t>
    </rPh>
    <rPh sb="1" eb="4">
      <t>フシヨウ</t>
    </rPh>
    <phoneticPr fontId="11"/>
  </si>
  <si>
    <t>判定</t>
    <rPh sb="0" eb="2">
      <t>ハンテイ</t>
    </rPh>
    <phoneticPr fontId="11"/>
  </si>
  <si>
    <t>総合判定用</t>
    <rPh sb="0" eb="2">
      <t>ソウゴウ</t>
    </rPh>
    <rPh sb="2" eb="4">
      <t>ハンテイ</t>
    </rPh>
    <rPh sb="4" eb="5">
      <t>ヨウ</t>
    </rPh>
    <phoneticPr fontId="11"/>
  </si>
  <si>
    <t>総合判定</t>
    <rPh sb="0" eb="2">
      <t>ソウゴウ</t>
    </rPh>
    <rPh sb="2" eb="4">
      <t>ハンテイ</t>
    </rPh>
    <phoneticPr fontId="11"/>
  </si>
  <si>
    <t>マスクと保護面の判定</t>
    <rPh sb="4" eb="6">
      <t>ホゴ</t>
    </rPh>
    <rPh sb="6" eb="7">
      <t>メン</t>
    </rPh>
    <rPh sb="8" eb="10">
      <t>ハンテイ</t>
    </rPh>
    <phoneticPr fontId="11"/>
  </si>
  <si>
    <t>保護面とマスクを同時に選択することはできません</t>
    <rPh sb="0" eb="2">
      <t>ホゴ</t>
    </rPh>
    <rPh sb="2" eb="3">
      <t>メン</t>
    </rPh>
    <rPh sb="8" eb="10">
      <t>ドウジ</t>
    </rPh>
    <rPh sb="11" eb="13">
      <t>センタク</t>
    </rPh>
    <phoneticPr fontId="11"/>
  </si>
  <si>
    <t>⑦作物名</t>
    <phoneticPr fontId="11"/>
  </si>
  <si>
    <t>(備考)</t>
    <rPh sb="1" eb="3">
      <t>ビコウ</t>
    </rPh>
    <phoneticPr fontId="11"/>
  </si>
  <si>
    <t>【補助シート３】栽培面積および1日作業面積を個別に設定する場合</t>
    <rPh sb="8" eb="10">
      <t>サイバイ</t>
    </rPh>
    <rPh sb="10" eb="12">
      <t>メンセキ</t>
    </rPh>
    <rPh sb="15" eb="17">
      <t>イチニチ</t>
    </rPh>
    <rPh sb="17" eb="19">
      <t>サギョウ</t>
    </rPh>
    <rPh sb="19" eb="21">
      <t>メンセキ</t>
    </rPh>
    <rPh sb="22" eb="24">
      <t>コベツ</t>
    </rPh>
    <rPh sb="25" eb="27">
      <t>セッテイ</t>
    </rPh>
    <rPh sb="29" eb="31">
      <t>バアイ</t>
    </rPh>
    <phoneticPr fontId="11"/>
  </si>
  <si>
    <t>１経営体あたりの
栽培面積
（a）</t>
    <rPh sb="1" eb="4">
      <t>ケイエイタイ</t>
    </rPh>
    <rPh sb="9" eb="11">
      <t>サイバイ</t>
    </rPh>
    <rPh sb="11" eb="13">
      <t>メンセキ</t>
    </rPh>
    <phoneticPr fontId="11"/>
  </si>
  <si>
    <t>入力した１経営体あたりの栽培面積は、デフォルトの１日平均作業面積に置き換えられる。
入力した１日作業面積は、デフォルトの１日標準作業面積に置き換えられる。ただし、デフォルト値の方が小さければ、デフォルト値で計算される。</t>
    <rPh sb="0" eb="2">
      <t>ニュウリョク</t>
    </rPh>
    <rPh sb="5" eb="8">
      <t>ケイエイタイ</t>
    </rPh>
    <rPh sb="12" eb="14">
      <t>サイバイ</t>
    </rPh>
    <rPh sb="14" eb="16">
      <t>メンセキ</t>
    </rPh>
    <rPh sb="25" eb="26">
      <t>ニチ</t>
    </rPh>
    <rPh sb="26" eb="28">
      <t>ヘイキン</t>
    </rPh>
    <rPh sb="28" eb="30">
      <t>サギョウ</t>
    </rPh>
    <rPh sb="30" eb="32">
      <t>メンセキ</t>
    </rPh>
    <rPh sb="33" eb="34">
      <t>オ</t>
    </rPh>
    <rPh sb="35" eb="36">
      <t>カ</t>
    </rPh>
    <rPh sb="42" eb="44">
      <t>ニュウリョク</t>
    </rPh>
    <rPh sb="47" eb="48">
      <t>ニチ</t>
    </rPh>
    <rPh sb="48" eb="50">
      <t>サギョウ</t>
    </rPh>
    <rPh sb="50" eb="52">
      <t>メンセキ</t>
    </rPh>
    <rPh sb="61" eb="62">
      <t>ニチ</t>
    </rPh>
    <rPh sb="62" eb="64">
      <t>ヒョウジュン</t>
    </rPh>
    <rPh sb="64" eb="66">
      <t>サギョウ</t>
    </rPh>
    <rPh sb="66" eb="68">
      <t>メンセキ</t>
    </rPh>
    <rPh sb="69" eb="70">
      <t>オ</t>
    </rPh>
    <rPh sb="71" eb="72">
      <t>カ</t>
    </rPh>
    <rPh sb="86" eb="87">
      <t>チ</t>
    </rPh>
    <rPh sb="88" eb="89">
      <t>ホウ</t>
    </rPh>
    <rPh sb="90" eb="91">
      <t>チイ</t>
    </rPh>
    <rPh sb="101" eb="102">
      <t>チ</t>
    </rPh>
    <rPh sb="103" eb="105">
      <t>ケイサン</t>
    </rPh>
    <phoneticPr fontId="11"/>
  </si>
  <si>
    <t>【補助3】</t>
    <rPh sb="1" eb="3">
      <t>ホジョ</t>
    </rPh>
    <phoneticPr fontId="11"/>
  </si>
  <si>
    <t>デフォルト値を使用しない場合</t>
    <rPh sb="5" eb="6">
      <t>アタイ</t>
    </rPh>
    <rPh sb="7" eb="9">
      <t>シヨウ</t>
    </rPh>
    <rPh sb="12" eb="14">
      <t>バアイ</t>
    </rPh>
    <phoneticPr fontId="11"/>
  </si>
  <si>
    <t>【補助3】</t>
    <phoneticPr fontId="11"/>
  </si>
  <si>
    <t>【補助3】</t>
    <rPh sb="1" eb="3">
      <t>ホジョ</t>
    </rPh>
    <phoneticPr fontId="11"/>
  </si>
  <si>
    <t>作物名</t>
    <rPh sb="0" eb="2">
      <t>サクモツ</t>
    </rPh>
    <rPh sb="2" eb="3">
      <t>メイ</t>
    </rPh>
    <phoneticPr fontId="11"/>
  </si>
  <si>
    <t>水色のセルは数値、名称等を入力する。緑色のセルはプルダウンで選択する。オレンジのセルは該当項目に数値を入力する。</t>
    <rPh sb="18" eb="19">
      <t>ミドリ</t>
    </rPh>
    <phoneticPr fontId="11"/>
  </si>
  <si>
    <t>※ 殺虫剤・殺菌剤の場合と除草剤の場合で、入力セルの色が変わります。灰色のセルには入力しないこと。</t>
    <rPh sb="2" eb="4">
      <t>サッチュウ</t>
    </rPh>
    <rPh sb="4" eb="5">
      <t>ザイ</t>
    </rPh>
    <rPh sb="6" eb="9">
      <t>サッキンザイ</t>
    </rPh>
    <rPh sb="10" eb="12">
      <t>バアイ</t>
    </rPh>
    <rPh sb="13" eb="16">
      <t>ジョソウザイ</t>
    </rPh>
    <rPh sb="17" eb="19">
      <t>バアイ</t>
    </rPh>
    <rPh sb="21" eb="23">
      <t>ニュウリョク</t>
    </rPh>
    <rPh sb="26" eb="27">
      <t>イロ</t>
    </rPh>
    <rPh sb="28" eb="29">
      <t>カ</t>
    </rPh>
    <rPh sb="34" eb="36">
      <t>ハイイロ</t>
    </rPh>
    <rPh sb="41" eb="43">
      <t>ニュウリョク</t>
    </rPh>
    <phoneticPr fontId="11"/>
  </si>
  <si>
    <t>・散布時の剤型が固形の製剤の場合（粉剤、粒剤等）→使用量を入力する。</t>
    <rPh sb="1" eb="3">
      <t>サンプ</t>
    </rPh>
    <rPh sb="3" eb="4">
      <t>ジ</t>
    </rPh>
    <rPh sb="5" eb="7">
      <t>ザイケイ</t>
    </rPh>
    <rPh sb="8" eb="10">
      <t>コケイ</t>
    </rPh>
    <rPh sb="11" eb="13">
      <t>セイザイ</t>
    </rPh>
    <rPh sb="14" eb="16">
      <t>バアイ</t>
    </rPh>
    <rPh sb="25" eb="27">
      <t>シヨウ</t>
    </rPh>
    <rPh sb="27" eb="28">
      <t>リョウ</t>
    </rPh>
    <rPh sb="29" eb="31">
      <t>ニュウリョク</t>
    </rPh>
    <phoneticPr fontId="11"/>
  </si>
  <si>
    <t>計算シートの使い方（外部に出す際は非表示にする）</t>
    <rPh sb="0" eb="2">
      <t>ケイサン</t>
    </rPh>
    <rPh sb="6" eb="7">
      <t>ツカ</t>
    </rPh>
    <rPh sb="8" eb="9">
      <t>カタ</t>
    </rPh>
    <rPh sb="10" eb="12">
      <t>ガイブ</t>
    </rPh>
    <rPh sb="13" eb="14">
      <t>ダ</t>
    </rPh>
    <rPh sb="15" eb="16">
      <t>サイ</t>
    </rPh>
    <rPh sb="17" eb="20">
      <t>ヒヒョウジ</t>
    </rPh>
    <phoneticPr fontId="11"/>
  </si>
  <si>
    <t>★</t>
    <phoneticPr fontId="11"/>
  </si>
  <si>
    <t>１経営体あたりの栽培面積、および１日標準作業面積を個別に設定する場合は「補助３」タブに入力する。</t>
    <rPh sb="1" eb="4">
      <t>ケイエイタイ</t>
    </rPh>
    <rPh sb="8" eb="10">
      <t>サイバイ</t>
    </rPh>
    <rPh sb="10" eb="12">
      <t>メンセキ</t>
    </rPh>
    <rPh sb="17" eb="18">
      <t>ニチ</t>
    </rPh>
    <rPh sb="18" eb="20">
      <t>ヒョウジュン</t>
    </rPh>
    <rPh sb="20" eb="22">
      <t>サギョウ</t>
    </rPh>
    <rPh sb="22" eb="24">
      <t>メンセキ</t>
    </rPh>
    <rPh sb="25" eb="27">
      <t>コベツ</t>
    </rPh>
    <rPh sb="28" eb="30">
      <t>セッテイ</t>
    </rPh>
    <rPh sb="32" eb="34">
      <t>バアイ</t>
    </rPh>
    <rPh sb="36" eb="38">
      <t>ホジョ</t>
    </rPh>
    <rPh sb="43" eb="45">
      <t>ニュウリョク</t>
    </rPh>
    <phoneticPr fontId="11"/>
  </si>
  <si>
    <t>位置づけとしては、マイナー作物など、デフォルトの面積を利用すると過剰な評価となる場合で、面積や作業量に妥当なデータが提出された場合を想定。</t>
    <rPh sb="0" eb="2">
      <t>イチ</t>
    </rPh>
    <rPh sb="13" eb="15">
      <t>サクモツ</t>
    </rPh>
    <rPh sb="24" eb="26">
      <t>メンセキ</t>
    </rPh>
    <rPh sb="27" eb="29">
      <t>リヨウ</t>
    </rPh>
    <rPh sb="32" eb="34">
      <t>カジョウ</t>
    </rPh>
    <rPh sb="35" eb="37">
      <t>ヒョウカ</t>
    </rPh>
    <rPh sb="40" eb="42">
      <t>バアイ</t>
    </rPh>
    <rPh sb="44" eb="46">
      <t>メンセキ</t>
    </rPh>
    <rPh sb="47" eb="49">
      <t>サギョウ</t>
    </rPh>
    <rPh sb="49" eb="50">
      <t>リョウ</t>
    </rPh>
    <rPh sb="51" eb="53">
      <t>ダトウ</t>
    </rPh>
    <rPh sb="58" eb="60">
      <t>テイシュツ</t>
    </rPh>
    <rPh sb="63" eb="65">
      <t>バアイ</t>
    </rPh>
    <rPh sb="66" eb="68">
      <t>ソウテイ</t>
    </rPh>
    <phoneticPr fontId="11"/>
  </si>
  <si>
    <t>入力の方法は補助２と同じ。</t>
    <rPh sb="0" eb="2">
      <t>ニュウリョク</t>
    </rPh>
    <rPh sb="3" eb="5">
      <t>ホウホウ</t>
    </rPh>
    <rPh sb="6" eb="8">
      <t>ホジョ</t>
    </rPh>
    <rPh sb="10" eb="11">
      <t>オナ</t>
    </rPh>
    <phoneticPr fontId="11"/>
  </si>
  <si>
    <t>入力された数値は、経営体面積は反復の評価に、１日標準作業面積は急性の評価に用いられる。</t>
    <rPh sb="0" eb="2">
      <t>ニュウリョク</t>
    </rPh>
    <rPh sb="5" eb="7">
      <t>スウチ</t>
    </rPh>
    <rPh sb="9" eb="12">
      <t>ケイエイタイ</t>
    </rPh>
    <rPh sb="12" eb="14">
      <t>メンセキ</t>
    </rPh>
    <rPh sb="15" eb="17">
      <t>ハンプク</t>
    </rPh>
    <rPh sb="18" eb="20">
      <t>ヒョウカ</t>
    </rPh>
    <rPh sb="23" eb="24">
      <t>ニチ</t>
    </rPh>
    <rPh sb="24" eb="26">
      <t>ヒョウジュン</t>
    </rPh>
    <rPh sb="26" eb="28">
      <t>サギョウ</t>
    </rPh>
    <rPh sb="28" eb="30">
      <t>メンセキ</t>
    </rPh>
    <rPh sb="31" eb="33">
      <t>キュウセイ</t>
    </rPh>
    <rPh sb="34" eb="36">
      <t>ヒョウカ</t>
    </rPh>
    <rPh sb="37" eb="38">
      <t>モチ</t>
    </rPh>
    <phoneticPr fontId="11"/>
  </si>
  <si>
    <t>それぞれの値は、デフォルト値と比較し、小さなものを採用する。</t>
    <rPh sb="5" eb="6">
      <t>アタイ</t>
    </rPh>
    <rPh sb="13" eb="14">
      <t>アタイ</t>
    </rPh>
    <rPh sb="15" eb="17">
      <t>ヒカク</t>
    </rPh>
    <rPh sb="19" eb="20">
      <t>チイ</t>
    </rPh>
    <rPh sb="25" eb="27">
      <t>サイヨウ</t>
    </rPh>
    <phoneticPr fontId="11"/>
  </si>
  <si>
    <t>計算シートでは、「デフォルトの値」「補助２の値」「補助３の値」を比較し、一番小さい数値を採用するようプログラムを書いている。（反復ではさらに、都道府県調査の50％値とも比較している。）</t>
    <rPh sb="0" eb="2">
      <t>ケイサン</t>
    </rPh>
    <rPh sb="15" eb="16">
      <t>アタイ</t>
    </rPh>
    <rPh sb="18" eb="20">
      <t>ホジョ</t>
    </rPh>
    <rPh sb="22" eb="23">
      <t>アタイ</t>
    </rPh>
    <rPh sb="25" eb="27">
      <t>ホジョ</t>
    </rPh>
    <rPh sb="29" eb="30">
      <t>アタイ</t>
    </rPh>
    <rPh sb="32" eb="34">
      <t>ヒカク</t>
    </rPh>
    <rPh sb="36" eb="38">
      <t>イチバン</t>
    </rPh>
    <rPh sb="38" eb="39">
      <t>チイ</t>
    </rPh>
    <rPh sb="41" eb="43">
      <t>スウチ</t>
    </rPh>
    <rPh sb="44" eb="46">
      <t>サイヨウ</t>
    </rPh>
    <rPh sb="56" eb="57">
      <t>カ</t>
    </rPh>
    <rPh sb="63" eb="65">
      <t>ハンプク</t>
    </rPh>
    <rPh sb="71" eb="75">
      <t>トドウフケン</t>
    </rPh>
    <rPh sb="75" eb="77">
      <t>チョウサ</t>
    </rPh>
    <rPh sb="81" eb="82">
      <t>チ</t>
    </rPh>
    <rPh sb="84" eb="86">
      <t>ヒカク</t>
    </rPh>
    <phoneticPr fontId="11"/>
  </si>
  <si>
    <t>→　「作物名エラーの場合」タブを使う。</t>
    <rPh sb="3" eb="5">
      <t>サクモツ</t>
    </rPh>
    <rPh sb="5" eb="6">
      <t>メイ</t>
    </rPh>
    <rPh sb="10" eb="12">
      <t>バアイ</t>
    </rPh>
    <rPh sb="16" eb="17">
      <t>ツカ</t>
    </rPh>
    <phoneticPr fontId="11"/>
  </si>
  <si>
    <t>エラーの表示された作物の使用番号（入力シートの番号）を「使用番号」セルに入力する。</t>
    <rPh sb="4" eb="6">
      <t>ヒョウジ</t>
    </rPh>
    <rPh sb="9" eb="11">
      <t>サクモツ</t>
    </rPh>
    <rPh sb="12" eb="14">
      <t>シヨウ</t>
    </rPh>
    <rPh sb="14" eb="16">
      <t>バンゴウ</t>
    </rPh>
    <rPh sb="17" eb="19">
      <t>ニュウリョク</t>
    </rPh>
    <rPh sb="23" eb="25">
      <t>バンゴウ</t>
    </rPh>
    <rPh sb="28" eb="30">
      <t>シヨウ</t>
    </rPh>
    <rPh sb="30" eb="32">
      <t>バンゴウ</t>
    </rPh>
    <rPh sb="36" eb="38">
      <t>ニュウリョク</t>
    </rPh>
    <phoneticPr fontId="11"/>
  </si>
  <si>
    <t>位置づけとしては、リスク低減のために、１日作業面積の上限を設ける場合に使用することを想定。</t>
    <rPh sb="0" eb="2">
      <t>イチ</t>
    </rPh>
    <rPh sb="12" eb="14">
      <t>テイゲン</t>
    </rPh>
    <rPh sb="20" eb="21">
      <t>ニチ</t>
    </rPh>
    <rPh sb="21" eb="23">
      <t>サギョウ</t>
    </rPh>
    <rPh sb="23" eb="25">
      <t>メンセキ</t>
    </rPh>
    <rPh sb="26" eb="28">
      <t>ジョウゲン</t>
    </rPh>
    <rPh sb="29" eb="30">
      <t>モウ</t>
    </rPh>
    <rPh sb="32" eb="34">
      <t>バアイ</t>
    </rPh>
    <rPh sb="35" eb="37">
      <t>シヨウ</t>
    </rPh>
    <rPh sb="42" eb="44">
      <t>ソウテイ</t>
    </rPh>
    <phoneticPr fontId="11"/>
  </si>
  <si>
    <t>【使い方】</t>
    <rPh sb="1" eb="2">
      <t>ツカ</t>
    </rPh>
    <rPh sb="3" eb="4">
      <t>カタ</t>
    </rPh>
    <phoneticPr fontId="11"/>
  </si>
  <si>
    <t>ここで入力した値は、１日あたり作業面積（平均作業面積、標準作業面積の両方）に代入される。</t>
    <rPh sb="3" eb="5">
      <t>ニュウリョク</t>
    </rPh>
    <rPh sb="7" eb="8">
      <t>アタイ</t>
    </rPh>
    <rPh sb="11" eb="12">
      <t>ニチ</t>
    </rPh>
    <rPh sb="15" eb="17">
      <t>サギョウ</t>
    </rPh>
    <rPh sb="17" eb="19">
      <t>メンセキ</t>
    </rPh>
    <rPh sb="20" eb="22">
      <t>ヘイキン</t>
    </rPh>
    <rPh sb="22" eb="24">
      <t>サギョウ</t>
    </rPh>
    <rPh sb="24" eb="26">
      <t>メンセキ</t>
    </rPh>
    <rPh sb="27" eb="29">
      <t>ヒョウジュン</t>
    </rPh>
    <rPh sb="29" eb="31">
      <t>サギョウ</t>
    </rPh>
    <rPh sb="31" eb="33">
      <t>メンセキ</t>
    </rPh>
    <rPh sb="34" eb="36">
      <t>リョウホウ</t>
    </rPh>
    <rPh sb="38" eb="40">
      <t>ダイニュウ</t>
    </rPh>
    <phoneticPr fontId="11"/>
  </si>
  <si>
    <r>
      <t>（デフォルトと同じく、</t>
    </r>
    <r>
      <rPr>
        <u/>
        <sz val="11"/>
        <color theme="1"/>
        <rFont val="メイリオ"/>
        <family val="3"/>
        <charset val="128"/>
      </rPr>
      <t>×使用回数÷30日</t>
    </r>
    <r>
      <rPr>
        <sz val="11"/>
        <color theme="1"/>
        <rFont val="メイリオ"/>
        <family val="3"/>
        <charset val="128"/>
      </rPr>
      <t xml:space="preserve"> の計算を実行。）</t>
    </r>
    <rPh sb="7" eb="8">
      <t>オナ</t>
    </rPh>
    <rPh sb="12" eb="14">
      <t>シヨウ</t>
    </rPh>
    <rPh sb="14" eb="16">
      <t>カイスウ</t>
    </rPh>
    <rPh sb="19" eb="20">
      <t>ニチ</t>
    </rPh>
    <rPh sb="22" eb="24">
      <t>ケイサン</t>
    </rPh>
    <rPh sb="25" eb="27">
      <t>ジッコウ</t>
    </rPh>
    <phoneticPr fontId="11"/>
  </si>
  <si>
    <t>除草剤選択の場合に、セルが灰色にはなるものの、入力できないわけではない。</t>
    <rPh sb="0" eb="3">
      <t>ジョソウザイ</t>
    </rPh>
    <rPh sb="3" eb="5">
      <t>センタク</t>
    </rPh>
    <rPh sb="6" eb="8">
      <t>バアイ</t>
    </rPh>
    <rPh sb="13" eb="15">
      <t>ハイイロ</t>
    </rPh>
    <rPh sb="23" eb="25">
      <t>ニュウリョク</t>
    </rPh>
    <phoneticPr fontId="11"/>
  </si>
  <si>
    <t>右に「ERROR」が表示されている時は選択に誤りがあるので選択内容を確認すること。</t>
    <rPh sb="0" eb="1">
      <t>ミギ</t>
    </rPh>
    <rPh sb="10" eb="12">
      <t>ヒョウジ</t>
    </rPh>
    <rPh sb="17" eb="18">
      <t>トキ</t>
    </rPh>
    <rPh sb="19" eb="21">
      <t>センタク</t>
    </rPh>
    <rPh sb="22" eb="23">
      <t>アヤマ</t>
    </rPh>
    <rPh sb="29" eb="31">
      <t>センタク</t>
    </rPh>
    <rPh sb="31" eb="33">
      <t>ナイヨウ</t>
    </rPh>
    <rPh sb="34" eb="36">
      <t>カクニン</t>
    </rPh>
    <phoneticPr fontId="11"/>
  </si>
  <si>
    <t>計算シートを開くと同時に開く「評価対象有効成分が除草剤か否か」の質問に回答する。</t>
    <rPh sb="0" eb="2">
      <t>ケイサン</t>
    </rPh>
    <rPh sb="6" eb="7">
      <t>ヒラ</t>
    </rPh>
    <rPh sb="9" eb="11">
      <t>ドウジ</t>
    </rPh>
    <rPh sb="12" eb="13">
      <t>ヒラ</t>
    </rPh>
    <rPh sb="15" eb="17">
      <t>ヒョウカ</t>
    </rPh>
    <rPh sb="17" eb="19">
      <t>タイショウ</t>
    </rPh>
    <rPh sb="19" eb="21">
      <t>ユウコウ</t>
    </rPh>
    <rPh sb="21" eb="23">
      <t>セイブン</t>
    </rPh>
    <rPh sb="24" eb="27">
      <t>ジョソウザイ</t>
    </rPh>
    <rPh sb="28" eb="29">
      <t>イナ</t>
    </rPh>
    <rPh sb="32" eb="34">
      <t>シツモン</t>
    </rPh>
    <rPh sb="35" eb="37">
      <t>カイトウ</t>
    </rPh>
    <phoneticPr fontId="11"/>
  </si>
  <si>
    <t>もし質問ボックスが開かなかった場合は、入力シート右上にある青色の「除草剤_選択」ボタンをクリックし、選択する。</t>
    <rPh sb="2" eb="4">
      <t>シツモン</t>
    </rPh>
    <rPh sb="9" eb="10">
      <t>ヒラ</t>
    </rPh>
    <rPh sb="15" eb="17">
      <t>バアイ</t>
    </rPh>
    <rPh sb="19" eb="21">
      <t>ニュウリョク</t>
    </rPh>
    <rPh sb="24" eb="26">
      <t>ミギウエ</t>
    </rPh>
    <rPh sb="29" eb="31">
      <t>アオイロ</t>
    </rPh>
    <rPh sb="33" eb="36">
      <t>ジョソウザイ</t>
    </rPh>
    <rPh sb="37" eb="39">
      <t>センタク</t>
    </rPh>
    <rPh sb="50" eb="52">
      <t>センタク</t>
    </rPh>
    <phoneticPr fontId="11"/>
  </si>
  <si>
    <t>例）「○○（ただし、△△を除く）」の場合は、作物名の欄に「○○」、備考欄に「ただし、△△を除く」と入力する。</t>
    <rPh sb="0" eb="1">
      <t>レイ</t>
    </rPh>
    <rPh sb="13" eb="14">
      <t>ノゾ</t>
    </rPh>
    <rPh sb="18" eb="20">
      <t>バアイ</t>
    </rPh>
    <rPh sb="22" eb="24">
      <t>サクモツ</t>
    </rPh>
    <rPh sb="24" eb="25">
      <t>メイ</t>
    </rPh>
    <rPh sb="26" eb="27">
      <t>ラン</t>
    </rPh>
    <rPh sb="33" eb="35">
      <t>ビコウ</t>
    </rPh>
    <rPh sb="35" eb="36">
      <t>ラン</t>
    </rPh>
    <rPh sb="45" eb="46">
      <t>ノゾ</t>
    </rPh>
    <rPh sb="49" eb="51">
      <t>ニュウリョク</t>
    </rPh>
    <phoneticPr fontId="11"/>
  </si>
  <si>
    <t>各タブについて</t>
    <rPh sb="0" eb="1">
      <t>カク</t>
    </rPh>
    <phoneticPr fontId="11"/>
  </si>
  <si>
    <t>名前</t>
    <rPh sb="0" eb="2">
      <t>ナマエ</t>
    </rPh>
    <phoneticPr fontId="11"/>
  </si>
  <si>
    <t>【使い方】（非表示）</t>
    <rPh sb="1" eb="2">
      <t>ツカ</t>
    </rPh>
    <rPh sb="3" eb="4">
      <t>カタ</t>
    </rPh>
    <rPh sb="6" eb="9">
      <t>ヒヒョウジ</t>
    </rPh>
    <phoneticPr fontId="11"/>
  </si>
  <si>
    <t>【使い方】</t>
    <rPh sb="1" eb="2">
      <t>ツカ</t>
    </rPh>
    <rPh sb="3" eb="4">
      <t>カタ</t>
    </rPh>
    <phoneticPr fontId="11"/>
  </si>
  <si>
    <t>入力シート</t>
    <rPh sb="0" eb="2">
      <t>ニュウリョク</t>
    </rPh>
    <phoneticPr fontId="11"/>
  </si>
  <si>
    <t>入力チェック（製剤）</t>
    <rPh sb="0" eb="2">
      <t>ニュウリョク</t>
    </rPh>
    <rPh sb="7" eb="9">
      <t>セイザイ</t>
    </rPh>
    <phoneticPr fontId="11"/>
  </si>
  <si>
    <t>入力チェック（使用）</t>
    <rPh sb="0" eb="2">
      <t>ニュウリョク</t>
    </rPh>
    <rPh sb="7" eb="9">
      <t>シヨウ</t>
    </rPh>
    <phoneticPr fontId="11"/>
  </si>
  <si>
    <t>補助１</t>
    <rPh sb="0" eb="2">
      <t>ホジョ</t>
    </rPh>
    <phoneticPr fontId="11"/>
  </si>
  <si>
    <t>補助２</t>
    <rPh sb="0" eb="2">
      <t>ホジョ</t>
    </rPh>
    <phoneticPr fontId="11"/>
  </si>
  <si>
    <t>補助３</t>
    <rPh sb="0" eb="2">
      <t>ホジョ</t>
    </rPh>
    <phoneticPr fontId="11"/>
  </si>
  <si>
    <t>選択肢</t>
    <rPh sb="0" eb="3">
      <t>センタクシ</t>
    </rPh>
    <phoneticPr fontId="11"/>
  </si>
  <si>
    <t>計算シート</t>
    <rPh sb="0" eb="2">
      <t>ケイサン</t>
    </rPh>
    <phoneticPr fontId="11"/>
  </si>
  <si>
    <t>作物名エラーの場合</t>
    <rPh sb="0" eb="2">
      <t>サクモツ</t>
    </rPh>
    <rPh sb="2" eb="3">
      <t>メイ</t>
    </rPh>
    <rPh sb="7" eb="9">
      <t>バアイ</t>
    </rPh>
    <phoneticPr fontId="11"/>
  </si>
  <si>
    <t>出力シート（主要）</t>
    <rPh sb="0" eb="2">
      <t>シュツリョク</t>
    </rPh>
    <rPh sb="6" eb="8">
      <t>シュヨウ</t>
    </rPh>
    <phoneticPr fontId="11"/>
  </si>
  <si>
    <t>出力シート（サブ）</t>
    <rPh sb="0" eb="2">
      <t>シュツリョク</t>
    </rPh>
    <phoneticPr fontId="11"/>
  </si>
  <si>
    <t>経皮吸収率</t>
    <rPh sb="0" eb="2">
      <t>ケイヒ</t>
    </rPh>
    <rPh sb="2" eb="5">
      <t>キュウシュウリツ</t>
    </rPh>
    <phoneticPr fontId="11"/>
  </si>
  <si>
    <t>標準面積</t>
    <rPh sb="0" eb="2">
      <t>ヒョウジュン</t>
    </rPh>
    <rPh sb="2" eb="4">
      <t>メンセキ</t>
    </rPh>
    <phoneticPr fontId="11"/>
  </si>
  <si>
    <t>作物分類</t>
    <rPh sb="0" eb="2">
      <t>サクモツ</t>
    </rPh>
    <rPh sb="2" eb="4">
      <t>ブンルイ</t>
    </rPh>
    <phoneticPr fontId="11"/>
  </si>
  <si>
    <t>配布時</t>
    <rPh sb="0" eb="3">
      <t>ハイフジ</t>
    </rPh>
    <phoneticPr fontId="11"/>
  </si>
  <si>
    <t>非表示</t>
    <rPh sb="0" eb="3">
      <t>ヒヒョウジ</t>
    </rPh>
    <phoneticPr fontId="11"/>
  </si>
  <si>
    <t>表示</t>
    <rPh sb="0" eb="2">
      <t>ヒョウジ</t>
    </rPh>
    <phoneticPr fontId="11"/>
  </si>
  <si>
    <t>備考</t>
    <rPh sb="0" eb="2">
      <t>ビコウ</t>
    </rPh>
    <phoneticPr fontId="11"/>
  </si>
  <si>
    <t>農薬使用者暴露量の試験成績を用いる場合に、単位暴露量を入力。</t>
    <rPh sb="21" eb="23">
      <t>タンイ</t>
    </rPh>
    <rPh sb="23" eb="26">
      <t>バクロリョウ</t>
    </rPh>
    <rPh sb="27" eb="29">
      <t>ニュウリョク</t>
    </rPh>
    <phoneticPr fontId="11"/>
  </si>
  <si>
    <t>作物名がうまく引っ張って来られなかった時に利用。面積ではなく、分類を選択する。</t>
    <rPh sb="0" eb="2">
      <t>サクモツ</t>
    </rPh>
    <rPh sb="2" eb="3">
      <t>メイ</t>
    </rPh>
    <rPh sb="7" eb="8">
      <t>ヒ</t>
    </rPh>
    <rPh sb="9" eb="10">
      <t>パ</t>
    </rPh>
    <rPh sb="12" eb="13">
      <t>コ</t>
    </rPh>
    <rPh sb="19" eb="20">
      <t>トキ</t>
    </rPh>
    <rPh sb="21" eb="23">
      <t>リヨウ</t>
    </rPh>
    <rPh sb="24" eb="26">
      <t>メンセキ</t>
    </rPh>
    <rPh sb="31" eb="33">
      <t>ブンルイ</t>
    </rPh>
    <rPh sb="34" eb="36">
      <t>センタク</t>
    </rPh>
    <phoneticPr fontId="11"/>
  </si>
  <si>
    <t>「作物名エラーの場合」の、面積個別設定バージョン。</t>
    <rPh sb="1" eb="3">
      <t>サクモツ</t>
    </rPh>
    <rPh sb="3" eb="4">
      <t>メイ</t>
    </rPh>
    <rPh sb="8" eb="10">
      <t>バアイ</t>
    </rPh>
    <rPh sb="13" eb="15">
      <t>メンセキ</t>
    </rPh>
    <rPh sb="15" eb="17">
      <t>コベツ</t>
    </rPh>
    <rPh sb="17" eb="19">
      <t>セッテイ</t>
    </rPh>
    <phoneticPr fontId="11"/>
  </si>
  <si>
    <t>製剤情報の入力チェック。エラーの判別。</t>
    <rPh sb="0" eb="2">
      <t>セイザイ</t>
    </rPh>
    <rPh sb="2" eb="4">
      <t>ジョウホウ</t>
    </rPh>
    <rPh sb="5" eb="7">
      <t>ニュウリョク</t>
    </rPh>
    <rPh sb="16" eb="18">
      <t>ハンベツ</t>
    </rPh>
    <phoneticPr fontId="11"/>
  </si>
  <si>
    <t>使用方法ごとの入力チェック。エラーの判別。</t>
    <rPh sb="0" eb="2">
      <t>シヨウ</t>
    </rPh>
    <rPh sb="2" eb="4">
      <t>ホウホウ</t>
    </rPh>
    <rPh sb="7" eb="9">
      <t>ニュウリョク</t>
    </rPh>
    <rPh sb="18" eb="20">
      <t>ハンベツ</t>
    </rPh>
    <phoneticPr fontId="11"/>
  </si>
  <si>
    <t>プルダウンの情報は全てここに収載。製剤情報を反映して、選択肢が変わるようにしている。エラー表示が出る組み合わせもここにあり。</t>
    <rPh sb="6" eb="8">
      <t>ジョウホウ</t>
    </rPh>
    <rPh sb="9" eb="10">
      <t>スベ</t>
    </rPh>
    <rPh sb="14" eb="16">
      <t>シュウサイ</t>
    </rPh>
    <rPh sb="17" eb="19">
      <t>セイザイ</t>
    </rPh>
    <rPh sb="19" eb="21">
      <t>ジョウホウ</t>
    </rPh>
    <rPh sb="22" eb="24">
      <t>ハンエイ</t>
    </rPh>
    <rPh sb="27" eb="30">
      <t>センタクシ</t>
    </rPh>
    <rPh sb="31" eb="32">
      <t>カ</t>
    </rPh>
    <rPh sb="45" eb="47">
      <t>ヒョウジ</t>
    </rPh>
    <rPh sb="48" eb="49">
      <t>デ</t>
    </rPh>
    <rPh sb="50" eb="51">
      <t>ク</t>
    </rPh>
    <rPh sb="52" eb="53">
      <t>ア</t>
    </rPh>
    <phoneticPr fontId="11"/>
  </si>
  <si>
    <t>出力シートに引用する前の処理用タブ。</t>
    <rPh sb="0" eb="2">
      <t>シュツリョク</t>
    </rPh>
    <rPh sb="6" eb="8">
      <t>インヨウ</t>
    </rPh>
    <rPh sb="10" eb="11">
      <t>マエ</t>
    </rPh>
    <rPh sb="12" eb="15">
      <t>ショリヨウ</t>
    </rPh>
    <phoneticPr fontId="11"/>
  </si>
  <si>
    <t>⑧投下量(育苗箱/トレイ/ポットあたりの数値を入れない場合)</t>
    <rPh sb="1" eb="3">
      <t>トウカ</t>
    </rPh>
    <rPh sb="3" eb="4">
      <t>リョウ</t>
    </rPh>
    <rPh sb="5" eb="7">
      <t>イクビョウ</t>
    </rPh>
    <rPh sb="7" eb="8">
      <t>バコ</t>
    </rPh>
    <rPh sb="20" eb="22">
      <t>スウチ</t>
    </rPh>
    <rPh sb="23" eb="24">
      <t>イ</t>
    </rPh>
    <rPh sb="27" eb="29">
      <t>バアイ</t>
    </rPh>
    <phoneticPr fontId="11"/>
  </si>
  <si>
    <t>使用液量
（L/箱）</t>
    <rPh sb="0" eb="2">
      <t>シヨウ</t>
    </rPh>
    <rPh sb="2" eb="4">
      <t>エキリョウ</t>
    </rPh>
    <rPh sb="8" eb="9">
      <t>ハコ</t>
    </rPh>
    <phoneticPr fontId="11"/>
  </si>
  <si>
    <t>使用量
（g/箱）
粒剤等希釈しないもの</t>
    <rPh sb="0" eb="3">
      <t>シヨウリョウ</t>
    </rPh>
    <rPh sb="7" eb="8">
      <t>ハコ</t>
    </rPh>
    <rPh sb="10" eb="12">
      <t>リュウザイ</t>
    </rPh>
    <rPh sb="12" eb="13">
      <t>トウ</t>
    </rPh>
    <rPh sb="13" eb="15">
      <t>キシャク</t>
    </rPh>
    <phoneticPr fontId="11"/>
  </si>
  <si>
    <t>育苗箱/トレイ/ポットあたり</t>
    <phoneticPr fontId="11"/>
  </si>
  <si>
    <t>判定</t>
    <rPh sb="0" eb="2">
      <t>ハンテイ</t>
    </rPh>
    <phoneticPr fontId="11"/>
  </si>
  <si>
    <t>判定</t>
    <phoneticPr fontId="11"/>
  </si>
  <si>
    <t>希釈
倍数(倍)</t>
    <phoneticPr fontId="11"/>
  </si>
  <si>
    <t>投下
有効成分量
(g/10a)</t>
    <phoneticPr fontId="11"/>
  </si>
  <si>
    <t>投下
有効成分量
(g/箱)</t>
    <rPh sb="12" eb="13">
      <t>ハコ</t>
    </rPh>
    <phoneticPr fontId="11"/>
  </si>
  <si>
    <t>有効成分
含有率
(%)</t>
    <phoneticPr fontId="11"/>
  </si>
  <si>
    <t>有効成分
含有率
(%)</t>
    <phoneticPr fontId="11"/>
  </si>
  <si>
    <t>MAXROWの値→</t>
    <rPh sb="7" eb="8">
      <t>アタイ</t>
    </rPh>
    <phoneticPr fontId="11"/>
  </si>
  <si>
    <t>調製時の予測式</t>
    <phoneticPr fontId="11"/>
  </si>
  <si>
    <t>本剤の使用回数</t>
    <rPh sb="0" eb="2">
      <t>ホンザイ</t>
    </rPh>
    <rPh sb="3" eb="5">
      <t>シヨウ</t>
    </rPh>
    <rPh sb="5" eb="7">
      <t>カイスウ</t>
    </rPh>
    <phoneticPr fontId="11"/>
  </si>
  <si>
    <t>箱</t>
    <rPh sb="0" eb="1">
      <t>ハコ</t>
    </rPh>
    <phoneticPr fontId="11"/>
  </si>
  <si>
    <t>都道府県
50%ile
(箱)</t>
    <rPh sb="0" eb="4">
      <t>トドウフケン</t>
    </rPh>
    <rPh sb="13" eb="14">
      <t>ハコ</t>
    </rPh>
    <phoneticPr fontId="11"/>
  </si>
  <si>
    <t>１日平均作業面積(a)
あるいは
箱数（箱）</t>
    <rPh sb="0" eb="2">
      <t>イチニチ</t>
    </rPh>
    <rPh sb="2" eb="4">
      <t>ヘイキン</t>
    </rPh>
    <rPh sb="4" eb="6">
      <t>サギョウ</t>
    </rPh>
    <rPh sb="6" eb="8">
      <t>メンセキ</t>
    </rPh>
    <rPh sb="17" eb="18">
      <t>ハコ</t>
    </rPh>
    <rPh sb="18" eb="19">
      <t>スウ</t>
    </rPh>
    <rPh sb="20" eb="21">
      <t>ハコ</t>
    </rPh>
    <phoneticPr fontId="11"/>
  </si>
  <si>
    <t>【箱】</t>
    <rPh sb="1" eb="2">
      <t>ハコ</t>
    </rPh>
    <phoneticPr fontId="11"/>
  </si>
  <si>
    <t>都道府県
75%ile
(箱)</t>
    <phoneticPr fontId="11"/>
  </si>
  <si>
    <t>※箱</t>
    <rPh sb="1" eb="2">
      <t>ハコ</t>
    </rPh>
    <phoneticPr fontId="11"/>
  </si>
  <si>
    <t>１日標準
作業面積
(a)
あるいは
箱数（箱）</t>
    <phoneticPr fontId="11"/>
  </si>
  <si>
    <t>有効成分量（ｇ/day）</t>
    <phoneticPr fontId="11"/>
  </si>
  <si>
    <t>投下量(育苗箱/トレイ/ポットあたりの数値を入れない場合)</t>
    <phoneticPr fontId="11"/>
  </si>
  <si>
    <t>育苗箱/トレイ/ポットあたり</t>
    <phoneticPr fontId="11"/>
  </si>
  <si>
    <t>【採用】</t>
    <rPh sb="1" eb="3">
      <t>サイヨウ</t>
    </rPh>
    <phoneticPr fontId="11"/>
  </si>
  <si>
    <t>判定結果</t>
    <rPh sb="0" eb="2">
      <t>ハンテイ</t>
    </rPh>
    <rPh sb="2" eb="4">
      <t>ケッカ</t>
    </rPh>
    <phoneticPr fontId="11"/>
  </si>
  <si>
    <t>作物分類（＝BT)</t>
    <rPh sb="0" eb="2">
      <t>サクモツ</t>
    </rPh>
    <rPh sb="2" eb="4">
      <t>ブンルイ</t>
    </rPh>
    <phoneticPr fontId="11"/>
  </si>
  <si>
    <t>使用番号
（＝B）</t>
    <rPh sb="0" eb="2">
      <t>シヨウ</t>
    </rPh>
    <rPh sb="2" eb="4">
      <t>バンゴウ</t>
    </rPh>
    <phoneticPr fontId="11"/>
  </si>
  <si>
    <t>作物群分類
（＝AL）</t>
    <rPh sb="0" eb="2">
      <t>サクモツ</t>
    </rPh>
    <rPh sb="2" eb="3">
      <t>グン</t>
    </rPh>
    <rPh sb="3" eb="5">
      <t>ブンルイ</t>
    </rPh>
    <phoneticPr fontId="11"/>
  </si>
  <si>
    <t>1日標準作業面積</t>
    <rPh sb="1" eb="2">
      <t>ニチ</t>
    </rPh>
    <rPh sb="2" eb="4">
      <t>ヒョウジュン</t>
    </rPh>
    <rPh sb="4" eb="6">
      <t>サギョウ</t>
    </rPh>
    <rPh sb="6" eb="8">
      <t>メンセキ</t>
    </rPh>
    <phoneticPr fontId="11"/>
  </si>
  <si>
    <t>箱数（BX)</t>
    <rPh sb="0" eb="1">
      <t>ハコ</t>
    </rPh>
    <rPh sb="1" eb="2">
      <t>スウ</t>
    </rPh>
    <phoneticPr fontId="11"/>
  </si>
  <si>
    <t>出力シート（サブ）の作業セル</t>
    <rPh sb="0" eb="2">
      <t>シュツリョク</t>
    </rPh>
    <rPh sb="10" eb="12">
      <t>サギョウ</t>
    </rPh>
    <phoneticPr fontId="11"/>
  </si>
  <si>
    <t>投下
有効成分量
(g/10a)</t>
    <phoneticPr fontId="11"/>
  </si>
  <si>
    <t>1日あたり有効成分
投下量(g)
反復</t>
    <rPh sb="17" eb="19">
      <t>ハンプク</t>
    </rPh>
    <phoneticPr fontId="11"/>
  </si>
  <si>
    <t>1日あたり有効成分
投下量(g)
急性</t>
    <rPh sb="17" eb="19">
      <t>キュウセイ</t>
    </rPh>
    <phoneticPr fontId="11"/>
  </si>
  <si>
    <t>投下
有効成分量
(g/箱)</t>
    <rPh sb="12" eb="13">
      <t>ハコ</t>
    </rPh>
    <phoneticPr fontId="11"/>
  </si>
  <si>
    <t>g/10a</t>
    <phoneticPr fontId="11"/>
  </si>
  <si>
    <t>防護装備なし
反復</t>
    <rPh sb="0" eb="2">
      <t>ボウゴ</t>
    </rPh>
    <rPh sb="2" eb="4">
      <t>ソウビ</t>
    </rPh>
    <rPh sb="7" eb="9">
      <t>ハンプク</t>
    </rPh>
    <phoneticPr fontId="11"/>
  </si>
  <si>
    <t>防護装備なし
急性</t>
    <rPh sb="0" eb="2">
      <t>ボウゴ</t>
    </rPh>
    <rPh sb="2" eb="4">
      <t>ソウビ</t>
    </rPh>
    <rPh sb="7" eb="9">
      <t>キュウセイ</t>
    </rPh>
    <phoneticPr fontId="11"/>
  </si>
  <si>
    <t>（主要）の作業セル</t>
    <rPh sb="1" eb="3">
      <t>シュヨウ</t>
    </rPh>
    <rPh sb="5" eb="7">
      <t>サギョウ</t>
    </rPh>
    <phoneticPr fontId="11"/>
  </si>
  <si>
    <t>使用番号
（＝B）</t>
    <phoneticPr fontId="11"/>
  </si>
  <si>
    <t>防護装備あり
反復</t>
    <rPh sb="0" eb="2">
      <t>ボウゴ</t>
    </rPh>
    <rPh sb="2" eb="4">
      <t>ソウビ</t>
    </rPh>
    <rPh sb="7" eb="9">
      <t>ハンプク</t>
    </rPh>
    <phoneticPr fontId="11"/>
  </si>
  <si>
    <t>防護装備あり
急性</t>
    <rPh sb="0" eb="2">
      <t>ボウゴ</t>
    </rPh>
    <rPh sb="2" eb="4">
      <t>ソウビ</t>
    </rPh>
    <rPh sb="7" eb="9">
      <t>キュウセイ</t>
    </rPh>
    <phoneticPr fontId="11"/>
  </si>
  <si>
    <r>
      <t xml:space="preserve">作物群分類
</t>
    </r>
    <r>
      <rPr>
        <b/>
        <sz val="8"/>
        <rFont val="メイリオ"/>
        <family val="3"/>
        <charset val="128"/>
      </rPr>
      <t>（リストに名前があって空欄のときは０）</t>
    </r>
    <rPh sb="0" eb="2">
      <t>サクモツ</t>
    </rPh>
    <rPh sb="2" eb="3">
      <t>グン</t>
    </rPh>
    <rPh sb="3" eb="5">
      <t>ブンルイ</t>
    </rPh>
    <rPh sb="11" eb="13">
      <t>ナマエ</t>
    </rPh>
    <rPh sb="17" eb="19">
      <t>クウラン</t>
    </rPh>
    <phoneticPr fontId="11"/>
  </si>
  <si>
    <t>急性暴露のための作物分類
（BT）</t>
    <rPh sb="0" eb="2">
      <t>キュウセイ</t>
    </rPh>
    <rPh sb="2" eb="4">
      <t>バクロ</t>
    </rPh>
    <rPh sb="8" eb="10">
      <t>サクモツ</t>
    </rPh>
    <rPh sb="10" eb="12">
      <t>ブンルイ</t>
    </rPh>
    <phoneticPr fontId="11"/>
  </si>
  <si>
    <t>反復</t>
    <rPh sb="0" eb="2">
      <t>ハンプク</t>
    </rPh>
    <phoneticPr fontId="11"/>
  </si>
  <si>
    <t>急性</t>
    <rPh sb="0" eb="2">
      <t>キュウセイ</t>
    </rPh>
    <phoneticPr fontId="11"/>
  </si>
  <si>
    <t>箱数（AT）</t>
    <rPh sb="0" eb="1">
      <t>ハコ</t>
    </rPh>
    <rPh sb="1" eb="2">
      <t>カズ</t>
    </rPh>
    <phoneticPr fontId="11"/>
  </si>
  <si>
    <r>
      <t xml:space="preserve">面積
(AP20:AS20)
</t>
    </r>
    <r>
      <rPr>
        <sz val="9"/>
        <color theme="1"/>
        <rFont val="ＭＳ Ｐゴシック"/>
        <family val="3"/>
        <charset val="128"/>
        <scheme val="minor"/>
      </rPr>
      <t>育苗箱シナリオの時は都道府県50%ile値</t>
    </r>
    <rPh sb="0" eb="2">
      <t>メンセキ</t>
    </rPh>
    <rPh sb="15" eb="17">
      <t>イクビョウ</t>
    </rPh>
    <rPh sb="17" eb="18">
      <t>バコ</t>
    </rPh>
    <rPh sb="23" eb="24">
      <t>トキ</t>
    </rPh>
    <rPh sb="25" eb="29">
      <t>トドウフケン</t>
    </rPh>
    <rPh sb="35" eb="36">
      <t>アタイ</t>
    </rPh>
    <phoneticPr fontId="11"/>
  </si>
  <si>
    <t>↑除草剤・液＝11、除草剤・固＝101、not除草剤・液＝10、not除草剤・固＝100</t>
    <rPh sb="1" eb="4">
      <t>ジョソウザイ</t>
    </rPh>
    <rPh sb="5" eb="6">
      <t>エキ</t>
    </rPh>
    <rPh sb="10" eb="13">
      <t>ジョソウザイ</t>
    </rPh>
    <rPh sb="14" eb="15">
      <t>モトヨリ</t>
    </rPh>
    <rPh sb="23" eb="26">
      <t>ジョソウザイ</t>
    </rPh>
    <rPh sb="27" eb="28">
      <t>エキ</t>
    </rPh>
    <rPh sb="35" eb="38">
      <t>ジョソウザイ</t>
    </rPh>
    <rPh sb="39" eb="40">
      <t>モトヨリ</t>
    </rPh>
    <phoneticPr fontId="11"/>
  </si>
  <si>
    <t>・稲育苗箱、野菜のセル成形トレイ１箱またはペーパーポット１冊あたりの使用量の場合は箱あたりの使用量を入力する。</t>
    <rPh sb="1" eb="2">
      <t>イネ</t>
    </rPh>
    <rPh sb="2" eb="4">
      <t>イクビョウ</t>
    </rPh>
    <rPh sb="4" eb="5">
      <t>バコ</t>
    </rPh>
    <rPh sb="6" eb="8">
      <t>ヤサイ</t>
    </rPh>
    <rPh sb="11" eb="13">
      <t>セイケイ</t>
    </rPh>
    <rPh sb="17" eb="18">
      <t>ハコ</t>
    </rPh>
    <rPh sb="29" eb="30">
      <t>サツ</t>
    </rPh>
    <rPh sb="34" eb="37">
      <t>シヨウリョウ</t>
    </rPh>
    <rPh sb="38" eb="40">
      <t>バアイ</t>
    </rPh>
    <rPh sb="41" eb="42">
      <t>ハコ</t>
    </rPh>
    <rPh sb="46" eb="49">
      <t>シヨウリョウ</t>
    </rPh>
    <rPh sb="50" eb="52">
      <t>ニュウリョク</t>
    </rPh>
    <phoneticPr fontId="11"/>
  </si>
  <si>
    <t>平均面積</t>
    <rPh sb="0" eb="2">
      <t>ヘイキン</t>
    </rPh>
    <rPh sb="2" eb="4">
      <t>メンセキ</t>
    </rPh>
    <phoneticPr fontId="11"/>
  </si>
  <si>
    <t>投下量</t>
    <phoneticPr fontId="11"/>
  </si>
  <si>
    <t>（g/株）</t>
    <rPh sb="3" eb="4">
      <t>カブ</t>
    </rPh>
    <phoneticPr fontId="11"/>
  </si>
  <si>
    <t>（ml/株）</t>
    <rPh sb="4" eb="5">
      <t>カブ</t>
    </rPh>
    <phoneticPr fontId="11"/>
  </si>
  <si>
    <t>10 aあたり使用量</t>
    <rPh sb="7" eb="10">
      <t>シヨウリョウ</t>
    </rPh>
    <phoneticPr fontId="11"/>
  </si>
  <si>
    <t>(L/10a)</t>
    <phoneticPr fontId="11"/>
  </si>
  <si>
    <t>(kg/10a)</t>
    <phoneticPr fontId="11"/>
  </si>
  <si>
    <t>10 aあたり株数</t>
    <rPh sb="7" eb="9">
      <t>カブスウ</t>
    </rPh>
    <phoneticPr fontId="11"/>
  </si>
  <si>
    <t>（株/10a)</t>
    <rPh sb="1" eb="2">
      <t>カブ</t>
    </rPh>
    <phoneticPr fontId="11"/>
  </si>
  <si>
    <t>10 aあたり換算</t>
    <rPh sb="7" eb="9">
      <t>カンサン</t>
    </rPh>
    <phoneticPr fontId="11"/>
  </si>
  <si>
    <t>表示</t>
    <rPh sb="0" eb="2">
      <t>ヒョウジ</t>
    </rPh>
    <phoneticPr fontId="11"/>
  </si>
  <si>
    <t>9/22松井分析官のリクエストにより作成。</t>
    <rPh sb="4" eb="6">
      <t>マツイ</t>
    </rPh>
    <rPh sb="6" eb="9">
      <t>ブンセキカン</t>
    </rPh>
    <rPh sb="18" eb="20">
      <t>サクセイ</t>
    </rPh>
    <phoneticPr fontId="11"/>
  </si>
  <si>
    <t>計算にあたっては、「10 aあたり換算」シートを使用すること。10 aあたりの株数は補助資料の「単位面積当たり株数」を参照し、計算結果を「入力シート」の投下量の欄に転記すること。</t>
    <rPh sb="0" eb="2">
      <t>ケイサン</t>
    </rPh>
    <rPh sb="17" eb="19">
      <t>カンサン</t>
    </rPh>
    <rPh sb="24" eb="26">
      <t>シヨウ</t>
    </rPh>
    <rPh sb="39" eb="41">
      <t>カブスウ</t>
    </rPh>
    <rPh sb="63" eb="65">
      <t>ケイサン</t>
    </rPh>
    <rPh sb="65" eb="67">
      <t>ケッカ</t>
    </rPh>
    <rPh sb="69" eb="71">
      <t>ニュウリョク</t>
    </rPh>
    <rPh sb="76" eb="79">
      <t>トウカリョウ</t>
    </rPh>
    <rPh sb="80" eb="81">
      <t>ラン</t>
    </rPh>
    <rPh sb="82" eb="84">
      <t>テンキ</t>
    </rPh>
    <phoneticPr fontId="11"/>
  </si>
  <si>
    <t>同じ作物でも、育苗期に使用する場合と本圃で生育期等に使用する場合で選択する予測式が異なる場合があるため、予測式を選択する際は補助資料の「散布時の予測式」を参照すること。</t>
    <rPh sb="44" eb="46">
      <t>バアイ</t>
    </rPh>
    <rPh sb="52" eb="55">
      <t>ヨソクシキ</t>
    </rPh>
    <rPh sb="56" eb="58">
      <t>センタク</t>
    </rPh>
    <rPh sb="62" eb="64">
      <t>ホジョ</t>
    </rPh>
    <rPh sb="64" eb="66">
      <t>シリョウ</t>
    </rPh>
    <rPh sb="77" eb="79">
      <t>サンショウ</t>
    </rPh>
    <phoneticPr fontId="11"/>
  </si>
  <si>
    <t>選択欄の右に「ERROR」が表示されている時は選択に誤りがあるので選択内容を確認すること。</t>
    <rPh sb="0" eb="2">
      <t>センタク</t>
    </rPh>
    <rPh sb="2" eb="3">
      <t>ラン</t>
    </rPh>
    <rPh sb="4" eb="5">
      <t>ミギ</t>
    </rPh>
    <rPh sb="14" eb="16">
      <t>ヒョウジ</t>
    </rPh>
    <rPh sb="21" eb="22">
      <t>トキ</t>
    </rPh>
    <rPh sb="23" eb="25">
      <t>センタク</t>
    </rPh>
    <rPh sb="26" eb="27">
      <t>アヤマ</t>
    </rPh>
    <rPh sb="33" eb="35">
      <t>センタク</t>
    </rPh>
    <rPh sb="35" eb="37">
      <t>ナイヨウ</t>
    </rPh>
    <rPh sb="38" eb="40">
      <t>カクニン</t>
    </rPh>
    <phoneticPr fontId="11"/>
  </si>
  <si>
    <t>⑦作物名：適用表の適用作物名を正確に入力する。</t>
    <rPh sb="5" eb="7">
      <t>テキヨウ</t>
    </rPh>
    <rPh sb="7" eb="8">
      <t>ヒョウ</t>
    </rPh>
    <rPh sb="9" eb="11">
      <t>テキヨウ</t>
    </rPh>
    <rPh sb="11" eb="13">
      <t>サクモツ</t>
    </rPh>
    <rPh sb="13" eb="14">
      <t>メイ</t>
    </rPh>
    <rPh sb="15" eb="17">
      <t>セイカク</t>
    </rPh>
    <rPh sb="18" eb="20">
      <t>ニュウリョク</t>
    </rPh>
    <phoneticPr fontId="11"/>
  </si>
  <si>
    <t>ただし、適用作物名に（　　）がついている場合は、（　　）の内容を備考欄に入力すること。</t>
    <phoneticPr fontId="11"/>
  </si>
  <si>
    <t>使用番号（＝B)</t>
    <rPh sb="0" eb="2">
      <t>シヨウ</t>
    </rPh>
    <rPh sb="2" eb="4">
      <t>バンゴウ</t>
    </rPh>
    <phoneticPr fontId="11"/>
  </si>
  <si>
    <t>補助１</t>
    <rPh sb="0" eb="2">
      <t>ホジョ</t>
    </rPh>
    <phoneticPr fontId="11"/>
  </si>
  <si>
    <t>手散布
機械散布
育苗箱</t>
    <phoneticPr fontId="11"/>
  </si>
  <si>
    <t>手散布
機械散布
育苗箱
（＝Y）</t>
    <phoneticPr fontId="11"/>
  </si>
  <si>
    <t>「入力シート」タブの『出力シート作成』（オレンジ色のボタン）を押す。「出力シート作成　終わり」ボックスが出るまで待つ。</t>
    <rPh sb="1" eb="3">
      <t>ニュウリョク</t>
    </rPh>
    <rPh sb="11" eb="13">
      <t>シュツリョク</t>
    </rPh>
    <rPh sb="16" eb="18">
      <t>サクセイ</t>
    </rPh>
    <rPh sb="24" eb="25">
      <t>イロ</t>
    </rPh>
    <rPh sb="31" eb="32">
      <t>オ</t>
    </rPh>
    <rPh sb="35" eb="37">
      <t>シュツリョク</t>
    </rPh>
    <rPh sb="40" eb="42">
      <t>サクセイ</t>
    </rPh>
    <rPh sb="43" eb="44">
      <t>オ</t>
    </rPh>
    <rPh sb="52" eb="53">
      <t>デ</t>
    </rPh>
    <rPh sb="56" eb="57">
      <t>マ</t>
    </rPh>
    <phoneticPr fontId="11"/>
  </si>
  <si>
    <t>あけび</t>
    <phoneticPr fontId="11"/>
  </si>
  <si>
    <t>アマランサス</t>
    <phoneticPr fontId="11"/>
  </si>
  <si>
    <t>いたどり</t>
    <phoneticPr fontId="11"/>
  </si>
  <si>
    <t>うり科野菜</t>
    <phoneticPr fontId="11"/>
  </si>
  <si>
    <t>鱗茎類</t>
    <phoneticPr fontId="11"/>
  </si>
  <si>
    <t>えごま</t>
    <phoneticPr fontId="11"/>
  </si>
  <si>
    <t>えびすぐさ</t>
    <phoneticPr fontId="11"/>
  </si>
  <si>
    <t>かんぞう</t>
    <phoneticPr fontId="11"/>
  </si>
  <si>
    <t>キャラウエイ</t>
    <phoneticPr fontId="11"/>
  </si>
  <si>
    <t>グアバ</t>
    <phoneticPr fontId="11"/>
  </si>
  <si>
    <t>くこ</t>
    <phoneticPr fontId="11"/>
  </si>
  <si>
    <t>コリアンダー</t>
    <phoneticPr fontId="11"/>
  </si>
  <si>
    <t>さんしょう</t>
    <phoneticPr fontId="11"/>
  </si>
  <si>
    <t>シンフォリカルポス</t>
    <phoneticPr fontId="11"/>
  </si>
  <si>
    <t>ディル</t>
    <phoneticPr fontId="11"/>
  </si>
  <si>
    <t>てっぽうゆり</t>
    <phoneticPr fontId="11"/>
  </si>
  <si>
    <t>とちゅう</t>
    <phoneticPr fontId="11"/>
  </si>
  <si>
    <t>はすいも</t>
    <phoneticPr fontId="11"/>
  </si>
  <si>
    <t>はぶそう</t>
    <phoneticPr fontId="11"/>
  </si>
  <si>
    <t>はまぼうふう</t>
    <phoneticPr fontId="11"/>
  </si>
  <si>
    <t>ひば</t>
    <phoneticPr fontId="11"/>
  </si>
  <si>
    <t>フェンネル</t>
    <phoneticPr fontId="11"/>
  </si>
  <si>
    <t>ぺぽかぼちゃ</t>
    <phoneticPr fontId="11"/>
  </si>
  <si>
    <t>みょうが</t>
    <phoneticPr fontId="11"/>
  </si>
  <si>
    <t>やぶかんぞう</t>
    <phoneticPr fontId="11"/>
  </si>
  <si>
    <t>海野</t>
    <phoneticPr fontId="11"/>
  </si>
  <si>
    <t>四川搾菜</t>
    <phoneticPr fontId="11"/>
  </si>
  <si>
    <t>食用おおばこ</t>
    <phoneticPr fontId="11"/>
  </si>
  <si>
    <t>食用かえで</t>
    <phoneticPr fontId="11"/>
  </si>
  <si>
    <t>食用ききょう</t>
    <phoneticPr fontId="11"/>
  </si>
  <si>
    <t>食用さくら</t>
    <phoneticPr fontId="11"/>
  </si>
  <si>
    <t>食用つばき</t>
    <phoneticPr fontId="11"/>
  </si>
  <si>
    <t>食用べにばな</t>
    <phoneticPr fontId="11"/>
  </si>
  <si>
    <t>食用ほおのき</t>
    <phoneticPr fontId="11"/>
  </si>
  <si>
    <t>食用桑</t>
    <phoneticPr fontId="11"/>
  </si>
  <si>
    <t>水田作物、畑作物</t>
    <phoneticPr fontId="11"/>
  </si>
  <si>
    <t>庭園樹</t>
    <phoneticPr fontId="11"/>
  </si>
  <si>
    <t>晩柑類</t>
    <phoneticPr fontId="11"/>
  </si>
  <si>
    <t>1日標準作業面積</t>
    <rPh sb="1" eb="2">
      <t>ニチ</t>
    </rPh>
    <rPh sb="2" eb="4">
      <t>ヒョウジュン</t>
    </rPh>
    <rPh sb="4" eb="6">
      <t>サギョウ</t>
    </rPh>
    <rPh sb="6" eb="8">
      <t>メンセキ</t>
    </rPh>
    <phoneticPr fontId="25"/>
  </si>
  <si>
    <t>1日平均作業面積</t>
    <rPh sb="0" eb="2">
      <t>イチニチ</t>
    </rPh>
    <rPh sb="2" eb="4">
      <t>ヘイキン</t>
    </rPh>
    <rPh sb="4" eb="6">
      <t>サギョウ</t>
    </rPh>
    <rPh sb="6" eb="8">
      <t>メンセキ</t>
    </rPh>
    <phoneticPr fontId="25"/>
  </si>
  <si>
    <t>散布による暴露なし</t>
    <rPh sb="0" eb="2">
      <t>サンプ</t>
    </rPh>
    <rPh sb="5" eb="7">
      <t>バクロ</t>
    </rPh>
    <rPh sb="6" eb="7">
      <t>ロ</t>
    </rPh>
    <phoneticPr fontId="11"/>
  </si>
  <si>
    <t>調製作業による暴露なし</t>
    <rPh sb="0" eb="2">
      <t>チョウセイ</t>
    </rPh>
    <rPh sb="2" eb="4">
      <t>サギョウ</t>
    </rPh>
    <rPh sb="7" eb="9">
      <t>バクロ</t>
    </rPh>
    <phoneticPr fontId="11"/>
  </si>
  <si>
    <t/>
  </si>
  <si>
    <t>占有率計算</t>
    <rPh sb="0" eb="3">
      <t>センユウリツ</t>
    </rPh>
    <rPh sb="3" eb="5">
      <t>ケイサン</t>
    </rPh>
    <phoneticPr fontId="11"/>
  </si>
  <si>
    <t>％AOEL</t>
    <phoneticPr fontId="11"/>
  </si>
  <si>
    <t>％AAOEL</t>
    <phoneticPr fontId="11"/>
  </si>
  <si>
    <t>防護装備なし</t>
    <rPh sb="0" eb="2">
      <t>ボウゴ</t>
    </rPh>
    <rPh sb="2" eb="4">
      <t>ソウビ</t>
    </rPh>
    <phoneticPr fontId="11"/>
  </si>
  <si>
    <t>防護装備あり</t>
    <rPh sb="0" eb="2">
      <t>ボウゴ</t>
    </rPh>
    <rPh sb="2" eb="4">
      <t>ソウビ</t>
    </rPh>
    <phoneticPr fontId="11"/>
  </si>
  <si>
    <t>ぎょうじゃにんにく</t>
    <phoneticPr fontId="11"/>
  </si>
  <si>
    <t>野菜（平面）</t>
    <phoneticPr fontId="11"/>
  </si>
  <si>
    <t>野菜（平面）</t>
    <phoneticPr fontId="11"/>
  </si>
  <si>
    <t>その他野菜</t>
    <rPh sb="2" eb="3">
      <t>タ</t>
    </rPh>
    <rPh sb="3" eb="5">
      <t>ヤサイ</t>
    </rPh>
    <phoneticPr fontId="11"/>
  </si>
  <si>
    <t>その他野菜</t>
    <phoneticPr fontId="11"/>
  </si>
  <si>
    <t>うり科果菜類</t>
    <rPh sb="2" eb="3">
      <t>カ</t>
    </rPh>
    <rPh sb="3" eb="5">
      <t>カサイ</t>
    </rPh>
    <rPh sb="5" eb="6">
      <t>ルイ</t>
    </rPh>
    <phoneticPr fontId="25"/>
  </si>
  <si>
    <t>おらんだわれもこう</t>
    <phoneticPr fontId="11"/>
  </si>
  <si>
    <t>暴露予測量のAOELおよびAAOEL占有率（％AOEL、％AAOEL）が100％を超えないことを確認。</t>
    <rPh sb="0" eb="2">
      <t>バクロ</t>
    </rPh>
    <rPh sb="41" eb="42">
      <t>コ</t>
    </rPh>
    <rPh sb="48" eb="50">
      <t>カクニン</t>
    </rPh>
    <phoneticPr fontId="11"/>
  </si>
  <si>
    <t>1日の作業面積を個別に設定する場合に入力。(2020/01/22版から表示)</t>
    <rPh sb="18" eb="20">
      <t>ニュウリョク</t>
    </rPh>
    <rPh sb="32" eb="33">
      <t>バン</t>
    </rPh>
    <rPh sb="35" eb="37">
      <t>ヒョウジ</t>
    </rPh>
    <phoneticPr fontId="11"/>
  </si>
  <si>
    <t>・１株あたりの使用量の場合は、10 aあたり使用量を算出し、入力する。</t>
    <phoneticPr fontId="11"/>
  </si>
  <si>
    <t>野菜（立体）</t>
    <rPh sb="3" eb="5">
      <t>リッタイ</t>
    </rPh>
    <phoneticPr fontId="11"/>
  </si>
  <si>
    <r>
      <t>野菜（</t>
    </r>
    <r>
      <rPr>
        <sz val="11"/>
        <color rgb="FFFF0000"/>
        <rFont val="ＭＳ Ｐゴシック"/>
        <family val="3"/>
        <charset val="128"/>
      </rPr>
      <t>立体</t>
    </r>
    <r>
      <rPr>
        <sz val="11"/>
        <rFont val="ＭＳ Ｐゴシック"/>
        <family val="3"/>
        <charset val="128"/>
      </rPr>
      <t>）</t>
    </r>
    <rPh sb="3" eb="5">
      <t>リッタイ</t>
    </rPh>
    <phoneticPr fontId="11"/>
  </si>
  <si>
    <t>なす科果菜類</t>
    <phoneticPr fontId="11"/>
  </si>
  <si>
    <r>
      <t>【補助シート２】</t>
    </r>
    <r>
      <rPr>
        <b/>
        <u/>
        <sz val="12"/>
        <color theme="1"/>
        <rFont val="メイリオ"/>
        <family val="3"/>
        <charset val="128"/>
      </rPr>
      <t>任意の面積を計算に用いる場合</t>
    </r>
    <rPh sb="8" eb="10">
      <t>ニンイ</t>
    </rPh>
    <rPh sb="11" eb="13">
      <t>メンセキ</t>
    </rPh>
    <rPh sb="14" eb="16">
      <t>ケイサン</t>
    </rPh>
    <rPh sb="17" eb="18">
      <t>モチ</t>
    </rPh>
    <rPh sb="20" eb="22">
      <t>バアイ</t>
    </rPh>
    <phoneticPr fontId="11"/>
  </si>
  <si>
    <t>※入力した面積は、規定の面積に代えて、１日平均作業面積及び１日標準作業面積に利用される。</t>
    <rPh sb="9" eb="11">
      <t>キテイ</t>
    </rPh>
    <rPh sb="12" eb="14">
      <t>メンセキ</t>
    </rPh>
    <rPh sb="15" eb="16">
      <t>カ</t>
    </rPh>
    <phoneticPr fontId="11"/>
  </si>
  <si>
    <t>※それぞれの部位について、デフォルト値に代えて入力した単位暴露量を用いて計算が行われる。</t>
    <phoneticPr fontId="11"/>
  </si>
  <si>
    <t>「補助２」で、1日作業面積を入力する。</t>
    <rPh sb="1" eb="3">
      <t>ホジョ</t>
    </rPh>
    <phoneticPr fontId="11"/>
  </si>
  <si>
    <t>「補助２」は、リスク低減措置（１本制限）によるAOEL・AAOELの適合性を確認する際に使用する。</t>
    <rPh sb="1" eb="3">
      <t>ホジョ</t>
    </rPh>
    <rPh sb="10" eb="12">
      <t>テイゲン</t>
    </rPh>
    <rPh sb="12" eb="14">
      <t>ソチ</t>
    </rPh>
    <rPh sb="16" eb="17">
      <t>ホン</t>
    </rPh>
    <rPh sb="17" eb="19">
      <t>セイゲン</t>
    </rPh>
    <rPh sb="34" eb="37">
      <t>テキゴウセイ</t>
    </rPh>
    <rPh sb="38" eb="40">
      <t>カクニン</t>
    </rPh>
    <rPh sb="42" eb="43">
      <t>サイ</t>
    </rPh>
    <rPh sb="44" eb="46">
      <t>シヨウ</t>
    </rPh>
    <phoneticPr fontId="11"/>
  </si>
  <si>
    <t>複数の使用番号について値を入力する場合は、どの使用番号における1日有効成分投下量も同一になるように入力する面積を予め計算してから入力すること。</t>
    <rPh sb="0" eb="2">
      <t>フクスウ</t>
    </rPh>
    <rPh sb="3" eb="5">
      <t>シヨウ</t>
    </rPh>
    <rPh sb="5" eb="7">
      <t>バンゴウ</t>
    </rPh>
    <rPh sb="11" eb="12">
      <t>アタイ</t>
    </rPh>
    <rPh sb="13" eb="15">
      <t>ニュウリョク</t>
    </rPh>
    <rPh sb="17" eb="19">
      <t>バアイ</t>
    </rPh>
    <rPh sb="33" eb="35">
      <t>ユウコウ</t>
    </rPh>
    <rPh sb="35" eb="37">
      <t>セイブン</t>
    </rPh>
    <phoneticPr fontId="11"/>
  </si>
  <si>
    <t>入力した面積は、１日平均作業面積及び１日標準作業面積に利用される。１日平均作業面積のデフォルト値の方が小さければ、デフォルト値を利用して計算する。</t>
    <rPh sb="34" eb="35">
      <t>ニチ</t>
    </rPh>
    <rPh sb="35" eb="37">
      <t>ヘイキン</t>
    </rPh>
    <rPh sb="37" eb="39">
      <t>サギョウ</t>
    </rPh>
    <rPh sb="39" eb="41">
      <t>メンセキ</t>
    </rPh>
    <rPh sb="64" eb="66">
      <t>リヨウ</t>
    </rPh>
    <phoneticPr fontId="11"/>
  </si>
  <si>
    <t>任意の面積を用いる項目について、１行ごとに使用番号と面積を入力する。</t>
    <rPh sb="0" eb="2">
      <t>ニンイ</t>
    </rPh>
    <rPh sb="3" eb="5">
      <t>メンセキ</t>
    </rPh>
    <rPh sb="6" eb="7">
      <t>モチ</t>
    </rPh>
    <rPh sb="9" eb="11">
      <t>コウモク</t>
    </rPh>
    <rPh sb="17" eb="18">
      <t>ギョウ</t>
    </rPh>
    <rPh sb="26" eb="28">
      <t>メンセキ</t>
    </rPh>
    <rPh sb="29" eb="31">
      <t>ニュウリョク</t>
    </rPh>
    <phoneticPr fontId="11"/>
  </si>
  <si>
    <t>複数の使用番号に同じ結果を利用する場合は、複数行に入力する。</t>
    <rPh sb="0" eb="2">
      <t>フクスウ</t>
    </rPh>
    <rPh sb="3" eb="5">
      <t>シヨウ</t>
    </rPh>
    <rPh sb="5" eb="7">
      <t>バンゴウ</t>
    </rPh>
    <rPh sb="8" eb="9">
      <t>オナ</t>
    </rPh>
    <rPh sb="10" eb="12">
      <t>ケッカ</t>
    </rPh>
    <rPh sb="13" eb="15">
      <t>リヨウ</t>
    </rPh>
    <rPh sb="17" eb="19">
      <t>バアイ</t>
    </rPh>
    <rPh sb="21" eb="23">
      <t>フクスウ</t>
    </rPh>
    <rPh sb="23" eb="24">
      <t>ギョウ</t>
    </rPh>
    <rPh sb="25" eb="27">
      <t>ニュウリョク</t>
    </rPh>
    <phoneticPr fontId="11"/>
  </si>
  <si>
    <t>「出力シート（主要）」で、防護装備を選択する。</t>
    <rPh sb="13" eb="15">
      <t>ボウゴ</t>
    </rPh>
    <rPh sb="15" eb="17">
      <t>ソウビ</t>
    </rPh>
    <rPh sb="18" eb="20">
      <t>センタク</t>
    </rPh>
    <phoneticPr fontId="11"/>
  </si>
  <si>
    <t>保護面とマスクは同時に選択することはできない。選択した場合、セルが青くなるので、どちらかを修正する。</t>
    <rPh sb="0" eb="2">
      <t>ホゴ</t>
    </rPh>
    <rPh sb="2" eb="3">
      <t>メン</t>
    </rPh>
    <rPh sb="8" eb="10">
      <t>ドウジ</t>
    </rPh>
    <rPh sb="11" eb="13">
      <t>センタク</t>
    </rPh>
    <rPh sb="23" eb="25">
      <t>センタク</t>
    </rPh>
    <rPh sb="27" eb="29">
      <t>バアイ</t>
    </rPh>
    <rPh sb="33" eb="34">
      <t>アオ</t>
    </rPh>
    <rPh sb="45" eb="47">
      <t>シュウセイ</t>
    </rPh>
    <phoneticPr fontId="11"/>
  </si>
  <si>
    <t>「除草剤_選択」ボタンは、入力途中でもクリックすることができる。</t>
    <rPh sb="1" eb="4">
      <t>ジョソウザイ</t>
    </rPh>
    <rPh sb="5" eb="7">
      <t>センタク</t>
    </rPh>
    <rPh sb="13" eb="15">
      <t>ニュウリョク</t>
    </rPh>
    <rPh sb="15" eb="17">
      <t>トチュウ</t>
    </rPh>
    <phoneticPr fontId="11"/>
  </si>
  <si>
    <t>選択を取り消したい場合は、再度「除草剤＿選択」ボタンをクリックし、選択し直す。</t>
    <rPh sb="0" eb="2">
      <t>センタク</t>
    </rPh>
    <rPh sb="3" eb="4">
      <t>ト</t>
    </rPh>
    <rPh sb="5" eb="6">
      <t>ケ</t>
    </rPh>
    <rPh sb="9" eb="11">
      <t>バアイ</t>
    </rPh>
    <rPh sb="13" eb="15">
      <t>サイド</t>
    </rPh>
    <rPh sb="16" eb="19">
      <t>ジョソウザイ</t>
    </rPh>
    <rPh sb="20" eb="22">
      <t>センタク</t>
    </rPh>
    <rPh sb="33" eb="35">
      <t>センタク</t>
    </rPh>
    <rPh sb="36" eb="37">
      <t>ナオ</t>
    </rPh>
    <phoneticPr fontId="11"/>
  </si>
  <si>
    <t>・除草剤を選択する場合
⑧投下量の入力対象が薬量、希釈水量、使用量になります。また、出力シート（主要）の「①製剤情報」「種類・名称」の欄に「（除草剤）」の表記が追加される。</t>
    <rPh sb="1" eb="4">
      <t>ジョソウザイ</t>
    </rPh>
    <rPh sb="5" eb="7">
      <t>センタク</t>
    </rPh>
    <rPh sb="9" eb="11">
      <t>バアイ</t>
    </rPh>
    <rPh sb="13" eb="16">
      <t>トウカリョウ</t>
    </rPh>
    <rPh sb="17" eb="19">
      <t>ニュウリョク</t>
    </rPh>
    <rPh sb="19" eb="21">
      <t>タイショウ</t>
    </rPh>
    <rPh sb="22" eb="24">
      <t>ヤクリョウ</t>
    </rPh>
    <rPh sb="25" eb="27">
      <t>キシャク</t>
    </rPh>
    <rPh sb="27" eb="29">
      <t>スイリョウ</t>
    </rPh>
    <rPh sb="30" eb="33">
      <t>シヨウリョウ</t>
    </rPh>
    <phoneticPr fontId="11"/>
  </si>
  <si>
    <t>・除草剤を選択しない場合
⑧投下量の入力対象が希釈倍数、使用液量、使用量になる。</t>
    <rPh sb="1" eb="4">
      <t>ジョソウザイ</t>
    </rPh>
    <rPh sb="5" eb="7">
      <t>センタク</t>
    </rPh>
    <rPh sb="10" eb="12">
      <t>バアイ</t>
    </rPh>
    <rPh sb="14" eb="17">
      <t>トウカリョウ</t>
    </rPh>
    <rPh sb="18" eb="20">
      <t>ニュウリョク</t>
    </rPh>
    <rPh sb="20" eb="22">
      <t>タイショウ</t>
    </rPh>
    <rPh sb="23" eb="25">
      <t>キシャク</t>
    </rPh>
    <rPh sb="25" eb="27">
      <t>バイスウ</t>
    </rPh>
    <rPh sb="28" eb="30">
      <t>シヨウ</t>
    </rPh>
    <rPh sb="30" eb="31">
      <t>エキ</t>
    </rPh>
    <rPh sb="31" eb="32">
      <t>リョウ</t>
    </rPh>
    <rPh sb="33" eb="36">
      <t>シヨウリョウ</t>
    </rPh>
    <phoneticPr fontId="11"/>
  </si>
  <si>
    <t>製剤の剤型から判断し、選択することができない散布モデルを選択している場合は、出力シートは作成されない。エラー表示が出ている項目を再確認し、修正する。</t>
    <rPh sb="0" eb="2">
      <t>セイザイ</t>
    </rPh>
    <rPh sb="3" eb="5">
      <t>ザイケイ</t>
    </rPh>
    <rPh sb="7" eb="9">
      <t>ハンダン</t>
    </rPh>
    <rPh sb="11" eb="13">
      <t>センタク</t>
    </rPh>
    <rPh sb="22" eb="24">
      <t>サンプ</t>
    </rPh>
    <rPh sb="28" eb="30">
      <t>センタク</t>
    </rPh>
    <rPh sb="34" eb="36">
      <t>バアイ</t>
    </rPh>
    <rPh sb="38" eb="40">
      <t>シュツリョク</t>
    </rPh>
    <rPh sb="44" eb="46">
      <t>サクセイ</t>
    </rPh>
    <rPh sb="54" eb="56">
      <t>ヒョウジ</t>
    </rPh>
    <rPh sb="57" eb="58">
      <t>デ</t>
    </rPh>
    <rPh sb="61" eb="63">
      <t>コウモク</t>
    </rPh>
    <rPh sb="64" eb="67">
      <t>サイカクニン</t>
    </rPh>
    <rPh sb="69" eb="71">
      <t>シュウセイ</t>
    </rPh>
    <phoneticPr fontId="11"/>
  </si>
  <si>
    <t>暴露量がAOELおよびAAOEL占有率（％AOEL、％AAOEL）が100％を超えている場合、リスク低減措置（手順７、手順８）を講じる。</t>
    <rPh sb="0" eb="2">
      <t>バクロ</t>
    </rPh>
    <rPh sb="2" eb="3">
      <t>リョウ</t>
    </rPh>
    <rPh sb="39" eb="40">
      <t>コ</t>
    </rPh>
    <rPh sb="44" eb="46">
      <t>バアイ</t>
    </rPh>
    <rPh sb="50" eb="52">
      <t>テイゲン</t>
    </rPh>
    <rPh sb="52" eb="54">
      <t>ソチ</t>
    </rPh>
    <rPh sb="55" eb="57">
      <t>テジュン</t>
    </rPh>
    <rPh sb="59" eb="61">
      <t>テジュン</t>
    </rPh>
    <rPh sb="64" eb="65">
      <t>コウ</t>
    </rPh>
    <phoneticPr fontId="11"/>
  </si>
  <si>
    <t>ver</t>
    <phoneticPr fontId="11"/>
  </si>
  <si>
    <t>・出力シート（主要）不具合の修正（四捨五入の表示）</t>
    <rPh sb="1" eb="3">
      <t>シュツリョク</t>
    </rPh>
    <rPh sb="7" eb="9">
      <t>シュヨウ</t>
    </rPh>
    <rPh sb="10" eb="13">
      <t>フグアイ</t>
    </rPh>
    <rPh sb="14" eb="16">
      <t>シュウセイ</t>
    </rPh>
    <rPh sb="17" eb="21">
      <t>シシャゴニュウ</t>
    </rPh>
    <rPh sb="22" eb="24">
      <t>ヒョウジ</t>
    </rPh>
    <phoneticPr fontId="11"/>
  </si>
  <si>
    <t>・出力シート（サブ）不具合の修正（使用番号63以降の表示不備）</t>
    <rPh sb="1" eb="3">
      <t>シュツリョク</t>
    </rPh>
    <rPh sb="10" eb="13">
      <t>フグアイ</t>
    </rPh>
    <rPh sb="14" eb="16">
      <t>シュウセイ</t>
    </rPh>
    <rPh sb="17" eb="19">
      <t>シヨウ</t>
    </rPh>
    <rPh sb="19" eb="21">
      <t>バンゴウ</t>
    </rPh>
    <rPh sb="23" eb="25">
      <t>イコウ</t>
    </rPh>
    <rPh sb="26" eb="28">
      <t>ヒョウジ</t>
    </rPh>
    <rPh sb="28" eb="30">
      <t>フビ</t>
    </rPh>
    <phoneticPr fontId="11"/>
  </si>
  <si>
    <t>・参照する面積分類の修正</t>
    <rPh sb="1" eb="3">
      <t>サンショウ</t>
    </rPh>
    <rPh sb="5" eb="7">
      <t>メンセキ</t>
    </rPh>
    <rPh sb="7" eb="9">
      <t>ブンルイ</t>
    </rPh>
    <rPh sb="10" eb="12">
      <t>シュウセイ</t>
    </rPh>
    <phoneticPr fontId="11"/>
  </si>
  <si>
    <t>・補助1シートの項目修正</t>
    <rPh sb="1" eb="3">
      <t>ホジョ</t>
    </rPh>
    <rPh sb="8" eb="10">
      <t>コウモク</t>
    </rPh>
    <rPh sb="10" eb="12">
      <t>シュウセイ</t>
    </rPh>
    <phoneticPr fontId="11"/>
  </si>
  <si>
    <t>・補助2シートの追加</t>
    <rPh sb="1" eb="3">
      <t>ホジョ</t>
    </rPh>
    <rPh sb="8" eb="10">
      <t>ツイカ</t>
    </rPh>
    <phoneticPr fontId="11"/>
  </si>
  <si>
    <t xml:space="preserve"> 初版</t>
    <rPh sb="1" eb="3">
      <t>ショハン</t>
    </rPh>
    <phoneticPr fontId="11"/>
  </si>
  <si>
    <t>修正点</t>
    <rPh sb="0" eb="3">
      <t>シュウセイテン</t>
    </rPh>
    <phoneticPr fontId="11"/>
  </si>
  <si>
    <t>例）総使用回数が３回以内の場合は、セルに「3」のみ入力する。「3回」とはしない。</t>
    <rPh sb="0" eb="1">
      <t>レイ</t>
    </rPh>
    <rPh sb="2" eb="3">
      <t>ソウ</t>
    </rPh>
    <rPh sb="3" eb="5">
      <t>シヨウ</t>
    </rPh>
    <rPh sb="5" eb="7">
      <t>カイスウ</t>
    </rPh>
    <rPh sb="9" eb="10">
      <t>カイ</t>
    </rPh>
    <rPh sb="10" eb="12">
      <t>イナイ</t>
    </rPh>
    <rPh sb="13" eb="15">
      <t>バアイ</t>
    </rPh>
    <rPh sb="25" eb="27">
      <t>ニュウリョク</t>
    </rPh>
    <rPh sb="32" eb="33">
      <t>カイ</t>
    </rPh>
    <phoneticPr fontId="11"/>
  </si>
  <si>
    <t>⑪評価に用いた使用回数（回）</t>
    <rPh sb="1" eb="3">
      <t>ヒョウカ</t>
    </rPh>
    <rPh sb="4" eb="5">
      <t>モチ</t>
    </rPh>
    <rPh sb="12" eb="13">
      <t>カイ</t>
    </rPh>
    <phoneticPr fontId="11"/>
  </si>
  <si>
    <t>⑪評価に用いた使用回数：有効成分の種類ごとの総使用回数を入力する。</t>
    <rPh sb="1" eb="3">
      <t>ヒョウカ</t>
    </rPh>
    <rPh sb="4" eb="5">
      <t>モチ</t>
    </rPh>
    <rPh sb="7" eb="9">
      <t>シヨウ</t>
    </rPh>
    <rPh sb="12" eb="14">
      <t>ユウコウ</t>
    </rPh>
    <rPh sb="14" eb="16">
      <t>セイブン</t>
    </rPh>
    <rPh sb="17" eb="19">
      <t>シュルイ</t>
    </rPh>
    <rPh sb="22" eb="23">
      <t>ソウ</t>
    </rPh>
    <rPh sb="23" eb="25">
      <t>シヨウ</t>
    </rPh>
    <rPh sb="25" eb="27">
      <t>カイスウ</t>
    </rPh>
    <rPh sb="28" eb="30">
      <t>ニュウリョク</t>
    </rPh>
    <phoneticPr fontId="11"/>
  </si>
  <si>
    <t>・作物追加</t>
    <rPh sb="1" eb="3">
      <t>サクモツ</t>
    </rPh>
    <rPh sb="3" eb="5">
      <t>ツイカ</t>
    </rPh>
    <phoneticPr fontId="11"/>
  </si>
  <si>
    <t>その他果樹</t>
    <rPh sb="2" eb="3">
      <t>タ</t>
    </rPh>
    <rPh sb="3" eb="5">
      <t>カジュ</t>
    </rPh>
    <phoneticPr fontId="18"/>
  </si>
  <si>
    <t>いも類</t>
    <rPh sb="2" eb="3">
      <t>ルイ</t>
    </rPh>
    <phoneticPr fontId="18"/>
  </si>
  <si>
    <t>野菜（平面）</t>
    <rPh sb="0" eb="2">
      <t>ヤサイ</t>
    </rPh>
    <rPh sb="3" eb="5">
      <t>ヘイメン</t>
    </rPh>
    <phoneticPr fontId="11"/>
  </si>
  <si>
    <t>葉菜類</t>
    <rPh sb="0" eb="3">
      <t>ヨウサイルイ</t>
    </rPh>
    <phoneticPr fontId="11"/>
  </si>
  <si>
    <t>食用リナリア</t>
  </si>
  <si>
    <t>その他野菜</t>
    <rPh sb="2" eb="3">
      <t>タ</t>
    </rPh>
    <rPh sb="3" eb="5">
      <t>ヤサイ</t>
    </rPh>
    <phoneticPr fontId="18"/>
  </si>
  <si>
    <t>ローゼル</t>
  </si>
  <si>
    <t>花月</t>
  </si>
  <si>
    <t>カカオ</t>
  </si>
  <si>
    <t>コーヒーノキ</t>
  </si>
  <si>
    <t>キャッサバ</t>
  </si>
  <si>
    <t>パースニップ</t>
  </si>
  <si>
    <t>エホバク</t>
  </si>
  <si>
    <t>ツノニガウリ</t>
  </si>
  <si>
    <t>飯田冬菜</t>
  </si>
  <si>
    <t>潮江菜</t>
  </si>
  <si>
    <t>ごまな</t>
  </si>
  <si>
    <t>エルバステラ</t>
  </si>
  <si>
    <t>ストリドーロ</t>
  </si>
  <si>
    <t>食用あさがお</t>
  </si>
  <si>
    <t>食用アリッサム</t>
  </si>
  <si>
    <t>食用トルコギキョウ</t>
  </si>
  <si>
    <t>食用ヒメヒマワリ</t>
  </si>
  <si>
    <t>食用ベゴニア</t>
  </si>
  <si>
    <t>食用モモイロタンポポ</t>
  </si>
  <si>
    <t>食用サボテン</t>
  </si>
  <si>
    <t>その他野菜</t>
  </si>
  <si>
    <t>観賞用ジャノヒゲ</t>
  </si>
  <si>
    <t>紅まどんな</t>
  </si>
  <si>
    <t>② 評価対象有効成分：本シートで評価する有効成分名を入力する。</t>
    <rPh sb="2" eb="4">
      <t>ヒョウカ</t>
    </rPh>
    <rPh sb="4" eb="6">
      <t>タイショウ</t>
    </rPh>
    <rPh sb="6" eb="8">
      <t>ユウコウ</t>
    </rPh>
    <rPh sb="8" eb="10">
      <t>セイブン</t>
    </rPh>
    <rPh sb="11" eb="12">
      <t>ホン</t>
    </rPh>
    <rPh sb="16" eb="18">
      <t>ヒョウカ</t>
    </rPh>
    <rPh sb="20" eb="22">
      <t>ユウコウ</t>
    </rPh>
    <rPh sb="22" eb="24">
      <t>セイブン</t>
    </rPh>
    <rPh sb="24" eb="25">
      <t>メイ</t>
    </rPh>
    <rPh sb="26" eb="28">
      <t>ニュウリョク</t>
    </rPh>
    <phoneticPr fontId="11"/>
  </si>
  <si>
    <t>「出力シート（主要）」の防護装備なしの暴露量計算結果（反復、急性）に数値が表示されていることを確認する。</t>
    <rPh sb="1" eb="3">
      <t>シュツリョク</t>
    </rPh>
    <rPh sb="7" eb="9">
      <t>シュヨウ</t>
    </rPh>
    <rPh sb="12" eb="14">
      <t>ボウゴ</t>
    </rPh>
    <rPh sb="14" eb="16">
      <t>ソウビ</t>
    </rPh>
    <rPh sb="19" eb="22">
      <t>バクロリョウ</t>
    </rPh>
    <rPh sb="22" eb="24">
      <t>ケイサン</t>
    </rPh>
    <rPh sb="24" eb="26">
      <t>ケッカ</t>
    </rPh>
    <rPh sb="27" eb="29">
      <t>ハンプク</t>
    </rPh>
    <rPh sb="30" eb="32">
      <t>キュウセイ</t>
    </rPh>
    <rPh sb="34" eb="36">
      <t>スウチ</t>
    </rPh>
    <rPh sb="37" eb="39">
      <t>ヒョウジ</t>
    </rPh>
    <rPh sb="47" eb="49">
      <t>カクニン</t>
    </rPh>
    <phoneticPr fontId="11"/>
  </si>
  <si>
    <t>・入力内容の変更（使用回数について）</t>
    <phoneticPr fontId="11"/>
  </si>
  <si>
    <r>
      <rPr>
        <sz val="10"/>
        <color theme="1"/>
        <rFont val="ＭＳ 明朝"/>
        <family val="1"/>
        <charset val="128"/>
      </rPr>
      <t>①</t>
    </r>
    <r>
      <rPr>
        <sz val="10"/>
        <color theme="1"/>
        <rFont val="Times New Roman"/>
        <family val="1"/>
      </rPr>
      <t xml:space="preserve"> </t>
    </r>
    <r>
      <rPr>
        <sz val="10"/>
        <color theme="1"/>
        <rFont val="ＭＳ 明朝"/>
        <family val="1"/>
        <charset val="128"/>
      </rPr>
      <t>製剤情報</t>
    </r>
    <rPh sb="2" eb="4">
      <t>セイザイ</t>
    </rPh>
    <rPh sb="4" eb="6">
      <t>ジョウホウ</t>
    </rPh>
    <phoneticPr fontId="11"/>
  </si>
  <si>
    <r>
      <rPr>
        <sz val="10"/>
        <color theme="1"/>
        <rFont val="ＭＳ 明朝"/>
        <family val="1"/>
        <charset val="128"/>
      </rPr>
      <t>種類・名称</t>
    </r>
    <rPh sb="0" eb="2">
      <t>シュルイ</t>
    </rPh>
    <rPh sb="3" eb="5">
      <t>メイショウ</t>
    </rPh>
    <phoneticPr fontId="11"/>
  </si>
  <si>
    <r>
      <rPr>
        <sz val="10"/>
        <color theme="1"/>
        <rFont val="ＭＳ 明朝"/>
        <family val="1"/>
        <charset val="128"/>
      </rPr>
      <t>②</t>
    </r>
    <r>
      <rPr>
        <sz val="10"/>
        <color theme="1"/>
        <rFont val="Times New Roman"/>
        <family val="1"/>
      </rPr>
      <t xml:space="preserve"> </t>
    </r>
    <r>
      <rPr>
        <sz val="10"/>
        <color theme="1"/>
        <rFont val="ＭＳ 明朝"/>
        <family val="1"/>
        <charset val="128"/>
      </rPr>
      <t>評価対象有効成分</t>
    </r>
    <rPh sb="2" eb="4">
      <t>ヒョウカ</t>
    </rPh>
    <rPh sb="4" eb="6">
      <t>タイショウ</t>
    </rPh>
    <rPh sb="6" eb="8">
      <t>ユウコウ</t>
    </rPh>
    <rPh sb="8" eb="10">
      <t>セイブン</t>
    </rPh>
    <phoneticPr fontId="11"/>
  </si>
  <si>
    <r>
      <rPr>
        <sz val="10"/>
        <color theme="1"/>
        <rFont val="ＭＳ 明朝"/>
        <family val="1"/>
        <charset val="128"/>
      </rPr>
      <t>③</t>
    </r>
    <r>
      <rPr>
        <sz val="10"/>
        <color theme="1"/>
        <rFont val="Times New Roman"/>
        <family val="1"/>
      </rPr>
      <t>-1 AOEL</t>
    </r>
    <phoneticPr fontId="11"/>
  </si>
  <si>
    <r>
      <t>(mg/kg</t>
    </r>
    <r>
      <rPr>
        <sz val="10"/>
        <color theme="1"/>
        <rFont val="ＭＳ 明朝"/>
        <family val="1"/>
        <charset val="128"/>
      </rPr>
      <t>体重</t>
    </r>
    <r>
      <rPr>
        <sz val="10"/>
        <color theme="1"/>
        <rFont val="Times New Roman"/>
        <family val="1"/>
      </rPr>
      <t>/</t>
    </r>
    <r>
      <rPr>
        <sz val="10"/>
        <color theme="1"/>
        <rFont val="ＭＳ 明朝"/>
        <family val="1"/>
        <charset val="128"/>
      </rPr>
      <t>日</t>
    </r>
    <r>
      <rPr>
        <sz val="10"/>
        <color theme="1"/>
        <rFont val="Times New Roman"/>
        <family val="1"/>
      </rPr>
      <t>)</t>
    </r>
    <rPh sb="9" eb="10">
      <t>ニチ</t>
    </rPh>
    <phoneticPr fontId="11"/>
  </si>
  <si>
    <r>
      <rPr>
        <sz val="10"/>
        <color theme="1"/>
        <rFont val="ＭＳ 明朝"/>
        <family val="1"/>
        <charset val="128"/>
      </rPr>
      <t>③</t>
    </r>
    <r>
      <rPr>
        <sz val="10"/>
        <color theme="1"/>
        <rFont val="Times New Roman"/>
        <family val="1"/>
      </rPr>
      <t>-2 AAOEL</t>
    </r>
    <phoneticPr fontId="11"/>
  </si>
  <si>
    <r>
      <rPr>
        <sz val="10"/>
        <color theme="1"/>
        <rFont val="ＭＳ 明朝"/>
        <family val="1"/>
        <charset val="128"/>
      </rPr>
      <t>④</t>
    </r>
    <r>
      <rPr>
        <sz val="10"/>
        <color theme="1"/>
        <rFont val="Times New Roman"/>
        <family val="1"/>
      </rPr>
      <t xml:space="preserve"> </t>
    </r>
    <r>
      <rPr>
        <sz val="10"/>
        <color theme="1"/>
        <rFont val="ＭＳ 明朝"/>
        <family val="1"/>
        <charset val="128"/>
      </rPr>
      <t>有効成分濃度・含有率</t>
    </r>
    <rPh sb="2" eb="4">
      <t>ユウコウ</t>
    </rPh>
    <rPh sb="4" eb="6">
      <t>セイブン</t>
    </rPh>
    <rPh sb="6" eb="8">
      <t>ノウド</t>
    </rPh>
    <rPh sb="9" eb="12">
      <t>ガンユウリツ</t>
    </rPh>
    <phoneticPr fontId="11"/>
  </si>
  <si>
    <r>
      <rPr>
        <sz val="10"/>
        <color theme="1"/>
        <rFont val="ＭＳ 明朝"/>
        <family val="1"/>
        <charset val="128"/>
      </rPr>
      <t>⑥</t>
    </r>
    <r>
      <rPr>
        <sz val="10"/>
        <color theme="1"/>
        <rFont val="Times New Roman"/>
        <family val="1"/>
      </rPr>
      <t xml:space="preserve"> </t>
    </r>
    <r>
      <rPr>
        <sz val="10"/>
        <color theme="1"/>
        <rFont val="ＭＳ 明朝"/>
        <family val="1"/>
        <charset val="128"/>
      </rPr>
      <t>調製時の予測式</t>
    </r>
    <rPh sb="2" eb="5">
      <t>チョウセイジ</t>
    </rPh>
    <rPh sb="6" eb="9">
      <t>ヨソクシキ</t>
    </rPh>
    <phoneticPr fontId="11"/>
  </si>
  <si>
    <r>
      <rPr>
        <sz val="10"/>
        <color theme="1"/>
        <rFont val="ＭＳ 明朝"/>
        <family val="1"/>
        <charset val="128"/>
      </rPr>
      <t>備考</t>
    </r>
    <rPh sb="0" eb="2">
      <t>ビコウ</t>
    </rPh>
    <phoneticPr fontId="11"/>
  </si>
  <si>
    <r>
      <rPr>
        <sz val="10"/>
        <color theme="1"/>
        <rFont val="ＭＳ 明朝"/>
        <family val="1"/>
        <charset val="128"/>
      </rPr>
      <t>反復</t>
    </r>
    <rPh sb="0" eb="2">
      <t>ハンプク</t>
    </rPh>
    <phoneticPr fontId="11"/>
  </si>
  <si>
    <r>
      <rPr>
        <sz val="10"/>
        <color theme="1"/>
        <rFont val="ＭＳ 明朝"/>
        <family val="1"/>
        <charset val="128"/>
      </rPr>
      <t>急性</t>
    </r>
    <rPh sb="0" eb="2">
      <t>キュウセイ</t>
    </rPh>
    <phoneticPr fontId="11"/>
  </si>
  <si>
    <r>
      <rPr>
        <sz val="11"/>
        <color theme="1"/>
        <rFont val="ＭＳ 明朝"/>
        <family val="1"/>
        <charset val="128"/>
      </rPr>
      <t>反復</t>
    </r>
    <rPh sb="0" eb="2">
      <t>ハンプク</t>
    </rPh>
    <phoneticPr fontId="11"/>
  </si>
  <si>
    <r>
      <rPr>
        <sz val="11"/>
        <color theme="1"/>
        <rFont val="ＭＳ 明朝"/>
        <family val="1"/>
        <charset val="128"/>
      </rPr>
      <t>急性</t>
    </r>
    <rPh sb="0" eb="2">
      <t>キュウセイ</t>
    </rPh>
    <phoneticPr fontId="11"/>
  </si>
  <si>
    <r>
      <rPr>
        <sz val="10"/>
        <color theme="1"/>
        <rFont val="ＭＳ 明朝"/>
        <family val="1"/>
        <charset val="128"/>
      </rPr>
      <t>（</t>
    </r>
    <r>
      <rPr>
        <sz val="10"/>
        <color theme="1"/>
        <rFont val="Times New Roman"/>
        <family val="1"/>
      </rPr>
      <t>µg ai/kg</t>
    </r>
    <r>
      <rPr>
        <sz val="10"/>
        <color theme="1"/>
        <rFont val="ＭＳ 明朝"/>
        <family val="1"/>
        <charset val="128"/>
      </rPr>
      <t>体重</t>
    </r>
    <r>
      <rPr>
        <sz val="10"/>
        <color theme="1"/>
        <rFont val="Times New Roman"/>
        <family val="1"/>
      </rPr>
      <t>/</t>
    </r>
    <r>
      <rPr>
        <sz val="10"/>
        <color theme="1"/>
        <rFont val="ＭＳ 明朝"/>
        <family val="1"/>
        <charset val="128"/>
      </rPr>
      <t>日）</t>
    </r>
    <phoneticPr fontId="11"/>
  </si>
  <si>
    <r>
      <rPr>
        <sz val="10"/>
        <color theme="1"/>
        <rFont val="ＭＳ 明朝"/>
        <family val="1"/>
        <charset val="128"/>
      </rPr>
      <t>（</t>
    </r>
    <r>
      <rPr>
        <sz val="10"/>
        <color theme="1"/>
        <rFont val="Times New Roman"/>
        <family val="1"/>
      </rPr>
      <t>µg ai/kg</t>
    </r>
    <r>
      <rPr>
        <sz val="10"/>
        <color theme="1"/>
        <rFont val="ＭＳ 明朝"/>
        <family val="1"/>
        <charset val="128"/>
      </rPr>
      <t>体重）</t>
    </r>
    <rPh sb="9" eb="11">
      <t>タイジュウ</t>
    </rPh>
    <phoneticPr fontId="11"/>
  </si>
  <si>
    <r>
      <rPr>
        <sz val="10"/>
        <color theme="1"/>
        <rFont val="ＭＳ 明朝"/>
        <family val="1"/>
        <charset val="128"/>
      </rPr>
      <t>（</t>
    </r>
    <r>
      <rPr>
        <sz val="10"/>
        <color theme="1"/>
        <rFont val="Times New Roman"/>
        <family val="1"/>
      </rPr>
      <t>µg ai/kg</t>
    </r>
    <r>
      <rPr>
        <sz val="10"/>
        <color theme="1"/>
        <rFont val="ＭＳ 明朝"/>
        <family val="1"/>
        <charset val="128"/>
      </rPr>
      <t>体重）</t>
    </r>
    <phoneticPr fontId="11"/>
  </si>
  <si>
    <r>
      <rPr>
        <sz val="11"/>
        <color theme="1"/>
        <rFont val="ＭＳ 明朝"/>
        <family val="1"/>
        <charset val="128"/>
      </rPr>
      <t>急性暴露の計算に用いる面積
（１日標準作業面積）</t>
    </r>
    <rPh sb="0" eb="2">
      <t>キュウセイ</t>
    </rPh>
    <rPh sb="2" eb="4">
      <t>バクロ</t>
    </rPh>
    <rPh sb="5" eb="7">
      <t>ケイサン</t>
    </rPh>
    <rPh sb="8" eb="9">
      <t>モチ</t>
    </rPh>
    <rPh sb="11" eb="13">
      <t>メンセキ</t>
    </rPh>
    <rPh sb="17" eb="19">
      <t>ヒョウジュン</t>
    </rPh>
    <phoneticPr fontId="11"/>
  </si>
  <si>
    <r>
      <rPr>
        <sz val="10"/>
        <color theme="1"/>
        <rFont val="ＭＳ 明朝"/>
        <family val="1"/>
        <charset val="128"/>
      </rPr>
      <t>【補助２】
任意の面積</t>
    </r>
    <r>
      <rPr>
        <sz val="10"/>
        <color theme="1"/>
        <rFont val="Times New Roman"/>
        <family val="1"/>
      </rPr>
      <t xml:space="preserve"> (a)</t>
    </r>
    <phoneticPr fontId="11"/>
  </si>
  <si>
    <r>
      <rPr>
        <sz val="9"/>
        <color theme="1"/>
        <rFont val="ＭＳ 明朝"/>
        <family val="1"/>
        <charset val="128"/>
      </rPr>
      <t>投下有効成分量</t>
    </r>
    <rPh sb="0" eb="2">
      <t>トウカ</t>
    </rPh>
    <rPh sb="2" eb="4">
      <t>ユウコウ</t>
    </rPh>
    <rPh sb="4" eb="7">
      <t>セイブンリョウ</t>
    </rPh>
    <phoneticPr fontId="11"/>
  </si>
  <si>
    <r>
      <t>1</t>
    </r>
    <r>
      <rPr>
        <sz val="9"/>
        <color theme="1"/>
        <rFont val="ＭＳ 明朝"/>
        <family val="1"/>
        <charset val="128"/>
      </rPr>
      <t>日あたり有効成分
投下量</t>
    </r>
    <r>
      <rPr>
        <sz val="9"/>
        <color theme="1"/>
        <rFont val="Times New Roman"/>
        <family val="1"/>
      </rPr>
      <t>(g)</t>
    </r>
    <rPh sb="1" eb="2">
      <t>ニチ</t>
    </rPh>
    <rPh sb="5" eb="7">
      <t>ユウコウ</t>
    </rPh>
    <rPh sb="7" eb="9">
      <t>セイブン</t>
    </rPh>
    <rPh sb="10" eb="12">
      <t>トウカ</t>
    </rPh>
    <rPh sb="12" eb="13">
      <t>リョウ</t>
    </rPh>
    <phoneticPr fontId="11"/>
  </si>
  <si>
    <r>
      <rPr>
        <sz val="11"/>
        <color theme="1"/>
        <rFont val="ＭＳ 明朝"/>
        <family val="1"/>
        <charset val="128"/>
      </rPr>
      <t>備考</t>
    </r>
    <rPh sb="0" eb="2">
      <t>ビコウ</t>
    </rPh>
    <phoneticPr fontId="11"/>
  </si>
  <si>
    <r>
      <rPr>
        <sz val="10"/>
        <color theme="1"/>
        <rFont val="ＭＳ 明朝"/>
        <family val="1"/>
        <charset val="128"/>
      </rPr>
      <t>面積
（</t>
    </r>
    <r>
      <rPr>
        <sz val="10"/>
        <color theme="1"/>
        <rFont val="Times New Roman"/>
        <family val="1"/>
      </rPr>
      <t>a</t>
    </r>
    <r>
      <rPr>
        <sz val="10"/>
        <color theme="1"/>
        <rFont val="ＭＳ 明朝"/>
        <family val="1"/>
        <charset val="128"/>
      </rPr>
      <t>）</t>
    </r>
    <rPh sb="0" eb="2">
      <t>メンセキ</t>
    </rPh>
    <phoneticPr fontId="11"/>
  </si>
  <si>
    <r>
      <rPr>
        <sz val="10"/>
        <color theme="1"/>
        <rFont val="ＭＳ 明朝"/>
        <family val="1"/>
        <charset val="128"/>
      </rPr>
      <t>（箱）</t>
    </r>
    <rPh sb="1" eb="2">
      <t>ハコ</t>
    </rPh>
    <phoneticPr fontId="11"/>
  </si>
  <si>
    <r>
      <rPr>
        <sz val="10"/>
        <color theme="1"/>
        <rFont val="ＭＳ 明朝"/>
        <family val="1"/>
        <charset val="128"/>
      </rPr>
      <t>面積
（</t>
    </r>
    <r>
      <rPr>
        <sz val="10"/>
        <color theme="1"/>
        <rFont val="Times New Roman"/>
        <family val="1"/>
      </rPr>
      <t>a</t>
    </r>
    <r>
      <rPr>
        <sz val="10"/>
        <color theme="1"/>
        <rFont val="ＭＳ 明朝"/>
        <family val="1"/>
        <charset val="128"/>
      </rPr>
      <t>）</t>
    </r>
    <phoneticPr fontId="11"/>
  </si>
  <si>
    <r>
      <t>g/</t>
    </r>
    <r>
      <rPr>
        <sz val="9"/>
        <color theme="1"/>
        <rFont val="ＭＳ 明朝"/>
        <family val="1"/>
        <charset val="128"/>
      </rPr>
      <t>箱</t>
    </r>
    <rPh sb="2" eb="3">
      <t>ハコ</t>
    </rPh>
    <phoneticPr fontId="11"/>
  </si>
  <si>
    <r>
      <rPr>
        <sz val="10"/>
        <color theme="1"/>
        <rFont val="ＭＳ 明朝"/>
        <family val="1"/>
        <charset val="128"/>
      </rPr>
      <t>【補助１】農薬使用者暴露量の試験成績について</t>
    </r>
    <rPh sb="1" eb="3">
      <t>ホジョ</t>
    </rPh>
    <rPh sb="5" eb="7">
      <t>ノウヤク</t>
    </rPh>
    <rPh sb="7" eb="10">
      <t>シヨウシャ</t>
    </rPh>
    <rPh sb="10" eb="12">
      <t>バクロ</t>
    </rPh>
    <rPh sb="12" eb="13">
      <t>リョウ</t>
    </rPh>
    <rPh sb="14" eb="16">
      <t>シケン</t>
    </rPh>
    <rPh sb="16" eb="18">
      <t>セイセキ</t>
    </rPh>
    <phoneticPr fontId="11"/>
  </si>
  <si>
    <t>反復暴露の計算に用いる面積
（１日平均作業面積）</t>
    <rPh sb="0" eb="2">
      <t>ハンプク</t>
    </rPh>
    <rPh sb="2" eb="4">
      <t>バクロ</t>
    </rPh>
    <rPh sb="5" eb="7">
      <t>ケイサン</t>
    </rPh>
    <rPh sb="8" eb="9">
      <t>モチ</t>
    </rPh>
    <rPh sb="11" eb="13">
      <t>メンセキ</t>
    </rPh>
    <rPh sb="17" eb="19">
      <t>ヘイキン</t>
    </rPh>
    <phoneticPr fontId="11"/>
  </si>
  <si>
    <r>
      <rPr>
        <sz val="11"/>
        <color theme="1"/>
        <rFont val="ＭＳ 明朝"/>
        <family val="1"/>
        <charset val="128"/>
      </rPr>
      <t>作物名</t>
    </r>
    <rPh sb="0" eb="2">
      <t>サクモツ</t>
    </rPh>
    <rPh sb="2" eb="3">
      <t>メイ</t>
    </rPh>
    <phoneticPr fontId="11"/>
  </si>
  <si>
    <r>
      <rPr>
        <sz val="10"/>
        <color theme="1"/>
        <rFont val="ＭＳ 明朝"/>
        <family val="1"/>
        <charset val="128"/>
      </rPr>
      <t>⑭</t>
    </r>
    <r>
      <rPr>
        <sz val="10"/>
        <color theme="1"/>
        <rFont val="Times New Roman"/>
        <family val="1"/>
      </rPr>
      <t xml:space="preserve"> </t>
    </r>
    <r>
      <rPr>
        <sz val="10"/>
        <color theme="1"/>
        <rFont val="ＭＳ 明朝"/>
        <family val="1"/>
        <charset val="128"/>
      </rPr>
      <t>経皮吸収率</t>
    </r>
    <rPh sb="2" eb="4">
      <t>ケイヒ</t>
    </rPh>
    <rPh sb="4" eb="7">
      <t>キュウシュウリツ</t>
    </rPh>
    <phoneticPr fontId="11"/>
  </si>
  <si>
    <r>
      <rPr>
        <sz val="10"/>
        <color theme="1"/>
        <rFont val="ＭＳ 明朝"/>
        <family val="1"/>
        <charset val="128"/>
      </rPr>
      <t>希釈倍数（倍）</t>
    </r>
    <rPh sb="0" eb="2">
      <t>キシャク</t>
    </rPh>
    <rPh sb="2" eb="4">
      <t>バイスウ</t>
    </rPh>
    <rPh sb="5" eb="6">
      <t>バイ</t>
    </rPh>
    <phoneticPr fontId="11"/>
  </si>
  <si>
    <r>
      <rPr>
        <sz val="10"/>
        <color theme="1"/>
        <rFont val="ＭＳ 明朝"/>
        <family val="1"/>
        <charset val="128"/>
      </rPr>
      <t>経皮吸収率（％）</t>
    </r>
    <rPh sb="0" eb="2">
      <t>ケイヒ</t>
    </rPh>
    <rPh sb="2" eb="5">
      <t>キュウシュウリツ</t>
    </rPh>
    <phoneticPr fontId="11"/>
  </si>
  <si>
    <r>
      <rPr>
        <sz val="10"/>
        <color theme="1"/>
        <rFont val="ＭＳ 明朝"/>
        <family val="1"/>
        <charset val="128"/>
      </rPr>
      <t>製剤</t>
    </r>
    <rPh sb="0" eb="2">
      <t>セイザイ</t>
    </rPh>
    <phoneticPr fontId="11"/>
  </si>
  <si>
    <r>
      <rPr>
        <sz val="10"/>
        <color theme="0"/>
        <rFont val="ＭＳ 明朝"/>
        <family val="1"/>
        <charset val="128"/>
      </rPr>
      <t>希釈液１</t>
    </r>
    <rPh sb="0" eb="2">
      <t>キシャク</t>
    </rPh>
    <rPh sb="2" eb="3">
      <t>エキ</t>
    </rPh>
    <phoneticPr fontId="11"/>
  </si>
  <si>
    <r>
      <rPr>
        <sz val="10"/>
        <color theme="1"/>
        <rFont val="ＭＳ 明朝"/>
        <family val="1"/>
        <charset val="128"/>
      </rPr>
      <t>希釈液</t>
    </r>
    <rPh sb="0" eb="2">
      <t>キシャク</t>
    </rPh>
    <rPh sb="2" eb="3">
      <t>エキ</t>
    </rPh>
    <phoneticPr fontId="11"/>
  </si>
  <si>
    <r>
      <rPr>
        <sz val="10"/>
        <color theme="1"/>
        <rFont val="ＭＳ 明朝"/>
        <family val="1"/>
        <charset val="128"/>
      </rPr>
      <t>【補助２】面積について</t>
    </r>
    <rPh sb="1" eb="3">
      <t>ホジョ</t>
    </rPh>
    <rPh sb="5" eb="7">
      <t>メンセキ</t>
    </rPh>
    <phoneticPr fontId="11"/>
  </si>
  <si>
    <r>
      <rPr>
        <sz val="10"/>
        <color theme="0"/>
        <rFont val="ＭＳ 明朝"/>
        <family val="1"/>
        <charset val="128"/>
      </rPr>
      <t>希釈液２</t>
    </r>
    <rPh sb="0" eb="2">
      <t>キシャク</t>
    </rPh>
    <rPh sb="2" eb="3">
      <t>エキ</t>
    </rPh>
    <phoneticPr fontId="11"/>
  </si>
  <si>
    <r>
      <rPr>
        <sz val="10"/>
        <color theme="0"/>
        <rFont val="ＭＳ 明朝"/>
        <family val="1"/>
        <charset val="128"/>
      </rPr>
      <t>希釈液３</t>
    </r>
    <rPh sb="0" eb="2">
      <t>キシャク</t>
    </rPh>
    <rPh sb="2" eb="3">
      <t>エキ</t>
    </rPh>
    <phoneticPr fontId="11"/>
  </si>
  <si>
    <r>
      <rPr>
        <sz val="10"/>
        <color theme="1"/>
        <rFont val="ＭＳ 明朝"/>
        <family val="1"/>
        <charset val="128"/>
      </rPr>
      <t>％</t>
    </r>
    <phoneticPr fontId="11"/>
  </si>
  <si>
    <r>
      <rPr>
        <sz val="10"/>
        <color theme="0"/>
        <rFont val="ＭＳ 明朝"/>
        <family val="1"/>
        <charset val="128"/>
      </rPr>
      <t>希釈液４</t>
    </r>
    <rPh sb="0" eb="2">
      <t>キシャク</t>
    </rPh>
    <rPh sb="2" eb="3">
      <t>エキ</t>
    </rPh>
    <phoneticPr fontId="11"/>
  </si>
  <si>
    <r>
      <rPr>
        <sz val="10"/>
        <color theme="0"/>
        <rFont val="ＭＳ 明朝"/>
        <family val="1"/>
        <charset val="128"/>
      </rPr>
      <t>希釈液５</t>
    </r>
    <rPh sb="0" eb="2">
      <t>キシャク</t>
    </rPh>
    <rPh sb="2" eb="3">
      <t>エキ</t>
    </rPh>
    <phoneticPr fontId="11"/>
  </si>
  <si>
    <r>
      <rPr>
        <sz val="10"/>
        <color theme="0"/>
        <rFont val="ＭＳ 明朝"/>
        <family val="1"/>
        <charset val="128"/>
      </rPr>
      <t>希釈液６</t>
    </r>
    <rPh sb="0" eb="2">
      <t>キシャク</t>
    </rPh>
    <rPh sb="2" eb="3">
      <t>エキ</t>
    </rPh>
    <phoneticPr fontId="11"/>
  </si>
  <si>
    <r>
      <rPr>
        <sz val="10"/>
        <color theme="0"/>
        <rFont val="ＭＳ 明朝"/>
        <family val="1"/>
        <charset val="128"/>
      </rPr>
      <t>希釈液７</t>
    </r>
    <rPh sb="0" eb="2">
      <t>キシャク</t>
    </rPh>
    <rPh sb="2" eb="3">
      <t>エキ</t>
    </rPh>
    <phoneticPr fontId="11"/>
  </si>
  <si>
    <r>
      <rPr>
        <sz val="10"/>
        <color theme="0"/>
        <rFont val="ＭＳ 明朝"/>
        <family val="1"/>
        <charset val="128"/>
      </rPr>
      <t>希釈液８</t>
    </r>
    <rPh sb="0" eb="2">
      <t>キシャク</t>
    </rPh>
    <rPh sb="2" eb="3">
      <t>エキ</t>
    </rPh>
    <phoneticPr fontId="11"/>
  </si>
  <si>
    <r>
      <rPr>
        <sz val="10"/>
        <color theme="0"/>
        <rFont val="ＭＳ 明朝"/>
        <family val="1"/>
        <charset val="128"/>
      </rPr>
      <t>希釈液９</t>
    </r>
    <rPh sb="0" eb="2">
      <t>キシャク</t>
    </rPh>
    <rPh sb="2" eb="3">
      <t>エキ</t>
    </rPh>
    <phoneticPr fontId="11"/>
  </si>
  <si>
    <r>
      <rPr>
        <sz val="10"/>
        <color theme="0"/>
        <rFont val="ＭＳ 明朝"/>
        <family val="1"/>
        <charset val="128"/>
      </rPr>
      <t>希釈液１０</t>
    </r>
    <rPh sb="0" eb="2">
      <t>キシャク</t>
    </rPh>
    <rPh sb="2" eb="3">
      <t>エキ</t>
    </rPh>
    <phoneticPr fontId="11"/>
  </si>
  <si>
    <r>
      <rPr>
        <sz val="10"/>
        <color theme="0"/>
        <rFont val="ＭＳ 明朝"/>
        <family val="1"/>
        <charset val="128"/>
      </rPr>
      <t>希釈液１１</t>
    </r>
    <rPh sb="0" eb="2">
      <t>キシャク</t>
    </rPh>
    <rPh sb="2" eb="3">
      <t>エキ</t>
    </rPh>
    <phoneticPr fontId="11"/>
  </si>
  <si>
    <r>
      <rPr>
        <sz val="10"/>
        <color theme="1"/>
        <rFont val="ＭＳ 明朝"/>
        <family val="1"/>
        <charset val="128"/>
      </rPr>
      <t>使用番号</t>
    </r>
    <rPh sb="0" eb="2">
      <t>シヨウ</t>
    </rPh>
    <rPh sb="2" eb="4">
      <t>バンゴウ</t>
    </rPh>
    <phoneticPr fontId="11"/>
  </si>
  <si>
    <r>
      <rPr>
        <sz val="10"/>
        <color theme="1"/>
        <rFont val="ＭＳ 明朝"/>
        <family val="1"/>
        <charset val="128"/>
      </rPr>
      <t>⑦作物名</t>
    </r>
    <rPh sb="1" eb="3">
      <t>サクモツ</t>
    </rPh>
    <rPh sb="3" eb="4">
      <t>メイ</t>
    </rPh>
    <phoneticPr fontId="11"/>
  </si>
  <si>
    <r>
      <rPr>
        <sz val="10"/>
        <color theme="1"/>
        <rFont val="ＭＳ 明朝"/>
        <family val="1"/>
        <charset val="128"/>
      </rPr>
      <t>使用方法等
（投下量／使用時期／使用方法／評価に用いた使用回数）</t>
    </r>
    <rPh sb="0" eb="2">
      <t>シヨウ</t>
    </rPh>
    <rPh sb="2" eb="4">
      <t>ホウホウ</t>
    </rPh>
    <rPh sb="4" eb="5">
      <t>トウ</t>
    </rPh>
    <rPh sb="7" eb="10">
      <t>トウカリョウ</t>
    </rPh>
    <rPh sb="11" eb="13">
      <t>シヨウ</t>
    </rPh>
    <rPh sb="13" eb="15">
      <t>ジキ</t>
    </rPh>
    <rPh sb="16" eb="18">
      <t>シヨウ</t>
    </rPh>
    <rPh sb="18" eb="20">
      <t>ホウホウ</t>
    </rPh>
    <rPh sb="21" eb="23">
      <t>ヒョウカ</t>
    </rPh>
    <rPh sb="24" eb="25">
      <t>モチ</t>
    </rPh>
    <rPh sb="27" eb="29">
      <t>シヨウ</t>
    </rPh>
    <rPh sb="29" eb="31">
      <t>カイスウ</t>
    </rPh>
    <phoneticPr fontId="11"/>
  </si>
  <si>
    <r>
      <rPr>
        <sz val="10"/>
        <color theme="1"/>
        <rFont val="ＭＳ 明朝"/>
        <family val="1"/>
        <charset val="128"/>
      </rPr>
      <t>希釈
倍数</t>
    </r>
    <rPh sb="0" eb="2">
      <t>キシャク</t>
    </rPh>
    <rPh sb="3" eb="5">
      <t>バイスウ</t>
    </rPh>
    <phoneticPr fontId="11"/>
  </si>
  <si>
    <r>
      <rPr>
        <sz val="10"/>
        <color theme="1"/>
        <rFont val="ＭＳ 明朝"/>
        <family val="1"/>
        <charset val="128"/>
      </rPr>
      <t>散布時の予測式</t>
    </r>
    <rPh sb="0" eb="2">
      <t>サンプ</t>
    </rPh>
    <rPh sb="2" eb="3">
      <t>ジ</t>
    </rPh>
    <rPh sb="4" eb="7">
      <t>ヨソクシキ</t>
    </rPh>
    <phoneticPr fontId="11"/>
  </si>
  <si>
    <r>
      <rPr>
        <sz val="10"/>
        <color theme="1"/>
        <rFont val="ＭＳ 明朝"/>
        <family val="1"/>
        <charset val="128"/>
      </rPr>
      <t>防護装備なし</t>
    </r>
    <rPh sb="0" eb="2">
      <t>ボウゴ</t>
    </rPh>
    <rPh sb="2" eb="4">
      <t>ソウビ</t>
    </rPh>
    <phoneticPr fontId="11"/>
  </si>
  <si>
    <r>
      <rPr>
        <sz val="10"/>
        <color theme="1"/>
        <rFont val="ＭＳ 明朝"/>
        <family val="1"/>
        <charset val="128"/>
      </rPr>
      <t>防護装備あり</t>
    </r>
    <phoneticPr fontId="11"/>
  </si>
  <si>
    <r>
      <rPr>
        <sz val="10"/>
        <color theme="1"/>
        <rFont val="ＭＳ 明朝"/>
        <family val="1"/>
        <charset val="128"/>
      </rPr>
      <t>調製時</t>
    </r>
    <rPh sb="0" eb="3">
      <t>チョウセイジ</t>
    </rPh>
    <phoneticPr fontId="11"/>
  </si>
  <si>
    <r>
      <rPr>
        <sz val="10"/>
        <color theme="1"/>
        <rFont val="ＭＳ 明朝"/>
        <family val="1"/>
        <charset val="128"/>
      </rPr>
      <t>散布時</t>
    </r>
    <rPh sb="0" eb="2">
      <t>サンプ</t>
    </rPh>
    <rPh sb="2" eb="3">
      <t>ジ</t>
    </rPh>
    <phoneticPr fontId="11"/>
  </si>
  <si>
    <r>
      <rPr>
        <sz val="10"/>
        <color theme="1"/>
        <rFont val="ＭＳ 明朝"/>
        <family val="1"/>
        <charset val="128"/>
      </rPr>
      <t>手袋</t>
    </r>
    <rPh sb="0" eb="2">
      <t>テブクロ</t>
    </rPh>
    <phoneticPr fontId="11"/>
  </si>
  <si>
    <r>
      <rPr>
        <sz val="10"/>
        <color theme="1"/>
        <rFont val="ＭＳ 明朝"/>
        <family val="1"/>
        <charset val="128"/>
      </rPr>
      <t>防護服</t>
    </r>
    <rPh sb="0" eb="3">
      <t>ボウゴフク</t>
    </rPh>
    <phoneticPr fontId="11"/>
  </si>
  <si>
    <r>
      <rPr>
        <sz val="10"/>
        <color theme="1"/>
        <rFont val="ＭＳ 明朝"/>
        <family val="1"/>
        <charset val="128"/>
      </rPr>
      <t>マスク</t>
    </r>
    <phoneticPr fontId="11"/>
  </si>
  <si>
    <r>
      <rPr>
        <sz val="10"/>
        <color theme="1"/>
        <rFont val="ＭＳ 明朝"/>
        <family val="1"/>
        <charset val="128"/>
      </rPr>
      <t>⑤</t>
    </r>
    <r>
      <rPr>
        <sz val="10"/>
        <color theme="1"/>
        <rFont val="Times New Roman"/>
        <family val="1"/>
      </rPr>
      <t xml:space="preserve"> </t>
    </r>
    <r>
      <rPr>
        <sz val="10"/>
        <color theme="1"/>
        <rFont val="ＭＳ 明朝"/>
        <family val="1"/>
        <charset val="128"/>
      </rPr>
      <t>製剤の形態</t>
    </r>
    <r>
      <rPr>
        <sz val="10"/>
        <color theme="1"/>
        <rFont val="Times New Roman"/>
        <family val="1"/>
      </rPr>
      <t xml:space="preserve"> (</t>
    </r>
    <r>
      <rPr>
        <sz val="10"/>
        <color theme="1"/>
        <rFont val="ＭＳ 明朝"/>
        <family val="1"/>
        <charset val="128"/>
      </rPr>
      <t>製剤</t>
    </r>
    <r>
      <rPr>
        <sz val="10"/>
        <color theme="1"/>
        <rFont val="Times New Roman"/>
        <family val="1"/>
      </rPr>
      <t>/</t>
    </r>
    <r>
      <rPr>
        <sz val="10"/>
        <color theme="1"/>
        <rFont val="ＭＳ 明朝"/>
        <family val="1"/>
        <charset val="128"/>
      </rPr>
      <t>散布液</t>
    </r>
    <r>
      <rPr>
        <sz val="10"/>
        <color theme="1"/>
        <rFont val="Times New Roman"/>
        <family val="1"/>
      </rPr>
      <t>)</t>
    </r>
    <rPh sb="2" eb="4">
      <t>セイザイ</t>
    </rPh>
    <rPh sb="5" eb="7">
      <t>ケイタイ</t>
    </rPh>
    <rPh sb="9" eb="11">
      <t>セイザイ</t>
    </rPh>
    <rPh sb="12" eb="15">
      <t>サンプエキ</t>
    </rPh>
    <phoneticPr fontId="11"/>
  </si>
  <si>
    <r>
      <t xml:space="preserve">          </t>
    </r>
    <r>
      <rPr>
        <sz val="10"/>
        <rFont val="ＭＳ Ｐ明朝"/>
        <family val="1"/>
        <charset val="128"/>
      </rPr>
      <t>　　なお、体重当たり暴露量の計算には国民の平均体重</t>
    </r>
    <r>
      <rPr>
        <sz val="10"/>
        <rFont val="Times New Roman"/>
        <family val="1"/>
      </rPr>
      <t>55.1 kg</t>
    </r>
    <r>
      <rPr>
        <sz val="10"/>
        <rFont val="ＭＳ Ｐ明朝"/>
        <family val="1"/>
        <charset val="128"/>
      </rPr>
      <t>を用いている。</t>
    </r>
    <phoneticPr fontId="11"/>
  </si>
  <si>
    <r>
      <t xml:space="preserve">%AOEL
</t>
    </r>
    <r>
      <rPr>
        <vertAlign val="superscript"/>
        <sz val="10"/>
        <color theme="1"/>
        <rFont val="Times New Roman"/>
        <family val="1"/>
      </rPr>
      <t>1)</t>
    </r>
    <phoneticPr fontId="11"/>
  </si>
  <si>
    <r>
      <t xml:space="preserve">%AAOEL
</t>
    </r>
    <r>
      <rPr>
        <vertAlign val="superscript"/>
        <sz val="10"/>
        <color theme="1"/>
        <rFont val="Times New Roman"/>
        <family val="1"/>
      </rPr>
      <t>2)</t>
    </r>
    <phoneticPr fontId="11"/>
  </si>
  <si>
    <r>
      <t xml:space="preserve">      </t>
    </r>
    <r>
      <rPr>
        <vertAlign val="superscript"/>
        <sz val="10"/>
        <rFont val="Times New Roman"/>
        <family val="1"/>
      </rPr>
      <t>1)</t>
    </r>
    <r>
      <rPr>
        <sz val="10"/>
        <rFont val="ＭＳ Ｐ明朝"/>
        <family val="1"/>
        <charset val="128"/>
      </rPr>
      <t>：</t>
    </r>
    <r>
      <rPr>
        <sz val="10"/>
        <rFont val="Times New Roman"/>
        <family val="1"/>
      </rPr>
      <t>AOEL</t>
    </r>
    <r>
      <rPr>
        <sz val="10"/>
        <rFont val="ＭＳ Ｐ明朝"/>
        <family val="1"/>
        <charset val="128"/>
      </rPr>
      <t>占有率＝反復暴露量（</t>
    </r>
    <r>
      <rPr>
        <sz val="10"/>
        <rFont val="Times New Roman"/>
        <family val="1"/>
      </rPr>
      <t>µg ai/kg</t>
    </r>
    <r>
      <rPr>
        <sz val="10"/>
        <rFont val="ＭＳ Ｐ明朝"/>
        <family val="1"/>
        <charset val="128"/>
      </rPr>
      <t>体重</t>
    </r>
    <r>
      <rPr>
        <sz val="10"/>
        <rFont val="Times New Roman"/>
        <family val="1"/>
      </rPr>
      <t>/</t>
    </r>
    <r>
      <rPr>
        <sz val="10"/>
        <rFont val="ＭＳ Ｐ明朝"/>
        <family val="1"/>
        <charset val="128"/>
      </rPr>
      <t>日）</t>
    </r>
    <r>
      <rPr>
        <sz val="10"/>
        <rFont val="Times New Roman"/>
        <family val="1"/>
      </rPr>
      <t>÷1000</t>
    </r>
    <r>
      <rPr>
        <sz val="10"/>
        <rFont val="ＭＳ Ｐ明朝"/>
        <family val="1"/>
        <charset val="128"/>
      </rPr>
      <t>（</t>
    </r>
    <r>
      <rPr>
        <sz val="10"/>
        <rFont val="Times New Roman"/>
        <family val="1"/>
      </rPr>
      <t>µg/mg</t>
    </r>
    <r>
      <rPr>
        <sz val="10"/>
        <rFont val="ＭＳ Ｐ明朝"/>
        <family val="1"/>
        <charset val="128"/>
      </rPr>
      <t>）</t>
    </r>
    <r>
      <rPr>
        <sz val="10"/>
        <rFont val="Times New Roman"/>
        <family val="1"/>
      </rPr>
      <t>÷AOEL</t>
    </r>
    <r>
      <rPr>
        <sz val="10"/>
        <rFont val="ＭＳ Ｐ明朝"/>
        <family val="1"/>
        <charset val="128"/>
      </rPr>
      <t>（</t>
    </r>
    <r>
      <rPr>
        <sz val="10"/>
        <rFont val="Times New Roman"/>
        <family val="1"/>
      </rPr>
      <t>mg/kg</t>
    </r>
    <r>
      <rPr>
        <sz val="10"/>
        <rFont val="ＭＳ Ｐ明朝"/>
        <family val="1"/>
        <charset val="128"/>
      </rPr>
      <t>体重</t>
    </r>
    <r>
      <rPr>
        <sz val="10"/>
        <rFont val="Times New Roman"/>
        <family val="1"/>
      </rPr>
      <t>/</t>
    </r>
    <r>
      <rPr>
        <sz val="10"/>
        <rFont val="ＭＳ Ｐ明朝"/>
        <family val="1"/>
        <charset val="128"/>
      </rPr>
      <t>日）</t>
    </r>
    <r>
      <rPr>
        <sz val="10"/>
        <rFont val="Times New Roman"/>
        <family val="1"/>
      </rPr>
      <t>×100</t>
    </r>
    <phoneticPr fontId="11"/>
  </si>
  <si>
    <r>
      <t xml:space="preserve">      </t>
    </r>
    <r>
      <rPr>
        <vertAlign val="superscript"/>
        <sz val="10"/>
        <rFont val="Times New Roman"/>
        <family val="1"/>
      </rPr>
      <t>2)</t>
    </r>
    <r>
      <rPr>
        <sz val="10"/>
        <rFont val="ＭＳ Ｐ明朝"/>
        <family val="1"/>
        <charset val="128"/>
      </rPr>
      <t>：</t>
    </r>
    <r>
      <rPr>
        <sz val="10"/>
        <rFont val="Times New Roman"/>
        <family val="1"/>
      </rPr>
      <t>AAOEL</t>
    </r>
    <r>
      <rPr>
        <sz val="10"/>
        <rFont val="ＭＳ Ｐ明朝"/>
        <family val="1"/>
        <charset val="128"/>
      </rPr>
      <t>占有率＝急性暴露量（</t>
    </r>
    <r>
      <rPr>
        <sz val="10"/>
        <rFont val="Times New Roman"/>
        <family val="1"/>
      </rPr>
      <t>µg ai/kg</t>
    </r>
    <r>
      <rPr>
        <sz val="10"/>
        <rFont val="ＭＳ Ｐ明朝"/>
        <family val="1"/>
        <charset val="128"/>
      </rPr>
      <t>体重）</t>
    </r>
    <r>
      <rPr>
        <sz val="10"/>
        <rFont val="Times New Roman"/>
        <family val="1"/>
      </rPr>
      <t>÷1000</t>
    </r>
    <r>
      <rPr>
        <sz val="10"/>
        <rFont val="ＭＳ Ｐ明朝"/>
        <family val="1"/>
        <charset val="128"/>
      </rPr>
      <t>（</t>
    </r>
    <r>
      <rPr>
        <sz val="10"/>
        <rFont val="Times New Roman"/>
        <family val="1"/>
      </rPr>
      <t>µg/mg</t>
    </r>
    <r>
      <rPr>
        <sz val="10"/>
        <rFont val="ＭＳ Ｐ明朝"/>
        <family val="1"/>
        <charset val="128"/>
      </rPr>
      <t>）</t>
    </r>
    <r>
      <rPr>
        <sz val="10"/>
        <rFont val="Times New Roman"/>
        <family val="1"/>
      </rPr>
      <t>÷AAOEL</t>
    </r>
    <r>
      <rPr>
        <sz val="10"/>
        <rFont val="ＭＳ Ｐ明朝"/>
        <family val="1"/>
        <charset val="128"/>
      </rPr>
      <t>（</t>
    </r>
    <r>
      <rPr>
        <sz val="10"/>
        <rFont val="Times New Roman"/>
        <family val="1"/>
      </rPr>
      <t>mg/kg</t>
    </r>
    <r>
      <rPr>
        <sz val="10"/>
        <rFont val="ＭＳ Ｐ明朝"/>
        <family val="1"/>
        <charset val="128"/>
      </rPr>
      <t>体重）</t>
    </r>
    <r>
      <rPr>
        <sz val="10"/>
        <rFont val="Times New Roman"/>
        <family val="1"/>
      </rPr>
      <t>×100</t>
    </r>
    <phoneticPr fontId="11"/>
  </si>
  <si>
    <t>・出力シート印刷範囲自動化</t>
    <phoneticPr fontId="11"/>
  </si>
  <si>
    <t>・入力シートにver明記</t>
    <phoneticPr fontId="11"/>
  </si>
  <si>
    <r>
      <rPr>
        <b/>
        <sz val="16"/>
        <color theme="1"/>
        <rFont val="ＭＳ 明朝"/>
        <family val="1"/>
        <charset val="128"/>
      </rPr>
      <t>別添</t>
    </r>
    <r>
      <rPr>
        <b/>
        <sz val="16"/>
        <color theme="1"/>
        <rFont val="ＭＳ 明朝"/>
        <family val="1"/>
        <charset val="128"/>
      </rPr>
      <t>　農薬使用者</t>
    </r>
    <r>
      <rPr>
        <b/>
        <sz val="16"/>
        <color theme="1"/>
        <rFont val="ＭＳ 明朝"/>
        <family val="1"/>
        <charset val="128"/>
      </rPr>
      <t>への暴露評価に使用したパラメータ、推定暴露量及びリスク評価結果</t>
    </r>
    <rPh sb="3" eb="5">
      <t>ノウヤク</t>
    </rPh>
    <phoneticPr fontId="11"/>
  </si>
  <si>
    <t>・出力シート（主要）、出力シート（サブ）の体裁の調整</t>
    <rPh sb="1" eb="3">
      <t>シュツリョク</t>
    </rPh>
    <rPh sb="11" eb="13">
      <t>シュツリョク</t>
    </rPh>
    <rPh sb="21" eb="23">
      <t>テイサイ</t>
    </rPh>
    <rPh sb="24" eb="26">
      <t>チョウセイ</t>
    </rPh>
    <phoneticPr fontId="11"/>
  </si>
  <si>
    <t>※⑧の入力ミスを防ぐために「除草剤_選択」ボタンにより主要な入力項目のみ表示されるよう視覚誘導していますが、グレーに表記している項目も入力可能です。例えば、除草剤で希釈倍数を使用する場合は、「除草剤_選択」ボタンを選択し、希釈倍数、使用液量を入力してください。</t>
    <rPh sb="3" eb="5">
      <t>ニュウリョク</t>
    </rPh>
    <rPh sb="8" eb="9">
      <t>フセ</t>
    </rPh>
    <rPh sb="27" eb="29">
      <t>シュヨウ</t>
    </rPh>
    <rPh sb="30" eb="32">
      <t>ニュウリョク</t>
    </rPh>
    <rPh sb="32" eb="34">
      <t>コウモク</t>
    </rPh>
    <rPh sb="36" eb="38">
      <t>ヒョウジ</t>
    </rPh>
    <rPh sb="43" eb="45">
      <t>シカク</t>
    </rPh>
    <rPh sb="45" eb="47">
      <t>ユウドウ</t>
    </rPh>
    <rPh sb="58" eb="60">
      <t>ヒョウキ</t>
    </rPh>
    <rPh sb="64" eb="66">
      <t>コウモク</t>
    </rPh>
    <rPh sb="67" eb="69">
      <t>ニュウリョク</t>
    </rPh>
    <rPh sb="69" eb="71">
      <t>カノウ</t>
    </rPh>
    <rPh sb="74" eb="75">
      <t>タト</t>
    </rPh>
    <rPh sb="111" eb="113">
      <t>キシャク</t>
    </rPh>
    <rPh sb="113" eb="115">
      <t>バイスウ</t>
    </rPh>
    <rPh sb="116" eb="118">
      <t>シヨウ</t>
    </rPh>
    <rPh sb="118" eb="120">
      <t>エキリョウ</t>
    </rPh>
    <rPh sb="121" eb="123">
      <t>ニュウリョク</t>
    </rPh>
    <phoneticPr fontId="11"/>
  </si>
  <si>
    <t>2021/09/08修正版</t>
    <rPh sb="10" eb="12">
      <t>シュウセイ</t>
    </rPh>
    <rPh sb="12" eb="13">
      <t>バン</t>
    </rPh>
    <phoneticPr fontId="11"/>
  </si>
  <si>
    <t>【補助シート１】</t>
    <phoneticPr fontId="11"/>
  </si>
  <si>
    <t>調製時
単位暴露量（µg ai/g ai使用量）</t>
    <rPh sb="0" eb="3">
      <t>チョウセイジ</t>
    </rPh>
    <phoneticPr fontId="11"/>
  </si>
  <si>
    <t>散布時
単位暴露量（µg ai/g ai使用量）</t>
    <rPh sb="0" eb="2">
      <t>サンプ</t>
    </rPh>
    <rPh sb="2" eb="3">
      <t>ジ</t>
    </rPh>
    <rPh sb="4" eb="6">
      <t>タンイ</t>
    </rPh>
    <rPh sb="6" eb="8">
      <t>バクロ</t>
    </rPh>
    <rPh sb="7" eb="8">
      <t>ロ</t>
    </rPh>
    <rPh sb="8" eb="9">
      <t>リョウ</t>
    </rPh>
    <phoneticPr fontId="11"/>
  </si>
  <si>
    <t>・使い方に⑧の入力説明追加</t>
    <phoneticPr fontId="11"/>
  </si>
  <si>
    <t>・補助1シートに調製時の入力欄を追加
・入力シートを500行から50行、250行に修正</t>
    <rPh sb="1" eb="3">
      <t>ホジョ</t>
    </rPh>
    <rPh sb="8" eb="10">
      <t>チョウセイ</t>
    </rPh>
    <rPh sb="10" eb="11">
      <t>ジ</t>
    </rPh>
    <rPh sb="12" eb="15">
      <t>ニュウリョクラン</t>
    </rPh>
    <rPh sb="16" eb="18">
      <t>ツイカ</t>
    </rPh>
    <rPh sb="20" eb="22">
      <t>ニュウリョク</t>
    </rPh>
    <rPh sb="29" eb="30">
      <t>ギョウ</t>
    </rPh>
    <rPh sb="34" eb="35">
      <t>ギョウ</t>
    </rPh>
    <rPh sb="39" eb="40">
      <t>ギョウ</t>
    </rPh>
    <rPh sb="41" eb="43">
      <t>シュウセイ</t>
    </rPh>
    <phoneticPr fontId="11"/>
  </si>
  <si>
    <t>はまなす</t>
    <phoneticPr fontId="11"/>
  </si>
  <si>
    <t>液剤_無人航空機</t>
    <rPh sb="0" eb="2">
      <t>エキザイ</t>
    </rPh>
    <rPh sb="3" eb="5">
      <t>ムジン</t>
    </rPh>
    <rPh sb="5" eb="8">
      <t>コウクウキ</t>
    </rPh>
    <phoneticPr fontId="11"/>
  </si>
  <si>
    <t>液剤_果樹（立体）_キャビンSS</t>
    <phoneticPr fontId="11"/>
  </si>
  <si>
    <t>液剤_果樹（棚）_キャビンSS</t>
    <rPh sb="6" eb="7">
      <t>タナ</t>
    </rPh>
    <phoneticPr fontId="11"/>
  </si>
  <si>
    <t>液剤_無人航空機</t>
    <phoneticPr fontId="11"/>
  </si>
  <si>
    <t>液剤_果樹（立体）_キャビンSS</t>
    <rPh sb="0" eb="2">
      <t>エキザイ</t>
    </rPh>
    <rPh sb="3" eb="5">
      <t>カジュ</t>
    </rPh>
    <rPh sb="6" eb="8">
      <t>リッタイ</t>
    </rPh>
    <phoneticPr fontId="11"/>
  </si>
  <si>
    <t>果樹（立体）の機械散布の単位暴露量に経皮透過率1％、吸入透過率2％を乗じた値</t>
    <rPh sb="0" eb="2">
      <t>カジュ</t>
    </rPh>
    <rPh sb="3" eb="5">
      <t>リッタイ</t>
    </rPh>
    <rPh sb="7" eb="9">
      <t>キカイ</t>
    </rPh>
    <rPh sb="9" eb="11">
      <t>サンプ</t>
    </rPh>
    <rPh sb="12" eb="14">
      <t>タンイ</t>
    </rPh>
    <rPh sb="14" eb="17">
      <t>バクロリョウ</t>
    </rPh>
    <rPh sb="18" eb="20">
      <t>ケイヒ</t>
    </rPh>
    <rPh sb="20" eb="23">
      <t>トウカリツ</t>
    </rPh>
    <rPh sb="26" eb="28">
      <t>キュウニュウ</t>
    </rPh>
    <rPh sb="28" eb="31">
      <t>トウカリツ</t>
    </rPh>
    <rPh sb="34" eb="35">
      <t>ジョウ</t>
    </rPh>
    <rPh sb="37" eb="38">
      <t>アタイ</t>
    </rPh>
    <phoneticPr fontId="11"/>
  </si>
  <si>
    <t>液剤_果樹（棚）_キャビンSS</t>
    <rPh sb="0" eb="2">
      <t>エキザイ</t>
    </rPh>
    <rPh sb="3" eb="5">
      <t>カジュ</t>
    </rPh>
    <rPh sb="6" eb="7">
      <t>タナ</t>
    </rPh>
    <phoneticPr fontId="11"/>
  </si>
  <si>
    <t>果樹（棚）の機械散布の単位暴露量に経皮透過率1％、吸入透過率2％を乗じた値</t>
    <rPh sb="0" eb="2">
      <t>カジュ</t>
    </rPh>
    <rPh sb="3" eb="4">
      <t>タナ</t>
    </rPh>
    <rPh sb="6" eb="8">
      <t>キカイ</t>
    </rPh>
    <rPh sb="8" eb="10">
      <t>サンプ</t>
    </rPh>
    <rPh sb="11" eb="13">
      <t>タンイ</t>
    </rPh>
    <rPh sb="13" eb="16">
      <t>バクロリョウ</t>
    </rPh>
    <rPh sb="17" eb="19">
      <t>ケイヒ</t>
    </rPh>
    <rPh sb="19" eb="22">
      <t>トウカリツ</t>
    </rPh>
    <rPh sb="25" eb="27">
      <t>キュウニュウ</t>
    </rPh>
    <rPh sb="27" eb="30">
      <t>トウカリツ</t>
    </rPh>
    <rPh sb="33" eb="34">
      <t>ジョウ</t>
    </rPh>
    <rPh sb="36" eb="37">
      <t>アタイ</t>
    </rPh>
    <phoneticPr fontId="11"/>
  </si>
  <si>
    <t>・予測式に「液剤_無人航空機」、「液剤_果樹（立体）_キャビンSS」、「液剤_果樹（棚）_キャビンSS」を追加</t>
    <rPh sb="1" eb="4">
      <t>ヨソクシキ</t>
    </rPh>
    <rPh sb="6" eb="8">
      <t>エキザイ</t>
    </rPh>
    <rPh sb="9" eb="11">
      <t>ムジン</t>
    </rPh>
    <rPh sb="11" eb="14">
      <t>コウクウキ</t>
    </rPh>
    <rPh sb="17" eb="19">
      <t>エキザイ</t>
    </rPh>
    <rPh sb="20" eb="22">
      <t>カジュ</t>
    </rPh>
    <rPh sb="23" eb="25">
      <t>リッタイ</t>
    </rPh>
    <rPh sb="36" eb="38">
      <t>エキザイ</t>
    </rPh>
    <rPh sb="39" eb="41">
      <t>カジュ</t>
    </rPh>
    <rPh sb="42" eb="43">
      <t>タナ</t>
    </rPh>
    <rPh sb="53" eb="55">
      <t>ツイカ</t>
    </rPh>
    <phoneticPr fontId="11"/>
  </si>
  <si>
    <t>-</t>
    <phoneticPr fontId="11"/>
  </si>
  <si>
    <t>・出力シート表示の調整</t>
    <rPh sb="1" eb="3">
      <t>シュツリョク</t>
    </rPh>
    <rPh sb="6" eb="8">
      <t>ヒョウジ</t>
    </rPh>
    <rPh sb="9" eb="11">
      <t>チョウセイ</t>
    </rPh>
    <phoneticPr fontId="11"/>
  </si>
  <si>
    <t>・無人航空機のデフォルト値変更</t>
    <rPh sb="1" eb="6">
      <t>ムジンコウクウキ</t>
    </rPh>
    <rPh sb="12" eb="15">
      <t>チヘンコウ</t>
    </rPh>
    <phoneticPr fontId="11"/>
  </si>
  <si>
    <t>ver_260918</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</si>
</sst>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0_);_(* \(#,##0\);_(* &quot;-&quot;_);_(@_)"/>
  </numFmts>
  <fonts count="80"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scheme val="minor"/>
    </font>
    <font>
      <sz val="11"/>
      <color theme="1"/>
      <name val="メイリオ"/>
      <family val="3"/>
      <charset val="128"/>
    </font>
    <font>
      <sz val="10"/>
      <color theme="1"/>
      <name val="メイリオ"/>
      <family val="3"/>
      <charset val="128"/>
    </font>
    <font>
      <sz val="9"/>
      <color theme="1"/>
      <name val="メイリオ"/>
      <family val="3"/>
      <charset val="128"/>
    </font>
    <font>
      <sz val="8"/>
      <color theme="1"/>
      <name val="メイリオ"/>
      <family val="3"/>
      <charset val="128"/>
    </font>
    <font>
      <u/>
      <sz val="10"/>
      <color theme="1"/>
      <name val="メイリオ"/>
      <family val="3"/>
      <charset val="128"/>
    </font>
    <font>
      <b/>
      <sz val="11"/>
      <color theme="3"/>
      <name val="ＭＳ Ｐゴシック"/>
      <family val="2"/>
      <charset val="128"/>
      <scheme val="minor"/>
    </font>
    <font>
      <sz val="10"/>
      <color theme="1"/>
      <name val="ＭＳ Ｐゴシック"/>
      <family val="2"/>
      <scheme val="minor"/>
    </font>
    <font>
      <sz val="9"/>
      <color theme="1"/>
      <name val="ＭＳ Ｐゴシック"/>
      <family val="2"/>
      <scheme val="minor"/>
    </font>
    <font>
      <sz val="8"/>
      <color theme="1"/>
      <name val="ＭＳ Ｐゴシック"/>
      <family val="2"/>
      <scheme val="minor"/>
    </font>
    <font>
      <sz val="8"/>
      <color theme="1"/>
      <name val="ＭＳ Ｐゴシック"/>
      <family val="3"/>
      <charset val="128"/>
      <scheme val="minor"/>
    </font>
    <font>
      <b/>
      <sz val="11"/>
      <color theme="0"/>
      <name val="メイリオ"/>
      <family val="3"/>
      <charset val="128"/>
    </font>
    <font>
      <b/>
      <sz val="8"/>
      <color theme="0"/>
      <name val="メイリオ"/>
      <family val="3"/>
      <charset val="128"/>
    </font>
    <font>
      <b/>
      <sz val="10"/>
      <color theme="0"/>
      <name val="メイリオ"/>
      <family val="3"/>
      <charset val="128"/>
    </font>
    <font>
      <sz val="6"/>
      <name val="ＭＳ Ｐゴシック"/>
      <family val="2"/>
      <charset val="128"/>
      <scheme val="minor"/>
    </font>
    <font>
      <b/>
      <u/>
      <sz val="12"/>
      <color theme="1"/>
      <name val="メイリオ"/>
      <family val="3"/>
      <charset val="128"/>
    </font>
    <font>
      <b/>
      <sz val="12"/>
      <color theme="1"/>
      <name val="メイリオ"/>
      <family val="3"/>
      <charset val="128"/>
    </font>
    <font>
      <sz val="10"/>
      <color theme="0"/>
      <name val="メイリオ"/>
      <family val="3"/>
      <charset val="128"/>
    </font>
    <font>
      <sz val="11"/>
      <color theme="0"/>
      <name val="メイリオ"/>
      <family val="3"/>
      <charset val="128"/>
    </font>
    <font>
      <b/>
      <sz val="10"/>
      <name val="メイリオ"/>
      <family val="3"/>
      <charset val="128"/>
    </font>
    <font>
      <sz val="11"/>
      <color theme="0" tint="-0.249977111117893"/>
      <name val="メイリオ"/>
      <family val="3"/>
      <charset val="128"/>
    </font>
    <font>
      <b/>
      <sz val="12"/>
      <color rgb="FFFF0000"/>
      <name val="メイリオ"/>
      <family val="3"/>
      <charset val="128"/>
    </font>
    <font>
      <sz val="11"/>
      <name val="ＭＳ Ｐゴシック"/>
      <family val="2"/>
      <scheme val="minor"/>
    </font>
    <font>
      <sz val="14"/>
      <color theme="1"/>
      <name val="メイリオ"/>
      <family val="3"/>
      <charset val="128"/>
    </font>
    <font>
      <sz val="11"/>
      <name val="メイリオ"/>
      <family val="3"/>
      <charset val="128"/>
    </font>
    <font>
      <u/>
      <sz val="11"/>
      <color theme="1"/>
      <name val="メイリオ"/>
      <family val="3"/>
      <charset val="128"/>
    </font>
    <font>
      <sz val="11"/>
      <color indexed="8"/>
      <name val="ＭＳ Ｐゴシック"/>
      <family val="3"/>
      <charset val="128"/>
    </font>
    <font>
      <sz val="10"/>
      <color rgb="FF000000"/>
      <name val="Times New Roman"/>
      <family val="1"/>
    </font>
    <font>
      <sz val="11"/>
      <color theme="1"/>
      <name val="ＭＳ Ｐゴシック"/>
      <family val="3"/>
      <charset val="128"/>
    </font>
    <font>
      <b/>
      <sz val="11"/>
      <color rgb="FFFF0000"/>
      <name val="メイリオ"/>
      <family val="3"/>
      <charset val="128"/>
    </font>
    <font>
      <sz val="11"/>
      <color theme="4"/>
      <name val="メイリオ"/>
      <family val="3"/>
      <charset val="128"/>
    </font>
    <font>
      <sz val="8"/>
      <color theme="0"/>
      <name val="メイリオ"/>
      <family val="3"/>
      <charset val="128"/>
    </font>
    <font>
      <sz val="11"/>
      <name val="ＭＳ Ｐゴシック"/>
      <family val="3"/>
      <charset val="128"/>
    </font>
    <font>
      <sz val="11"/>
      <color rgb="FF00B0F0"/>
      <name val="メイリオ"/>
      <family val="3"/>
      <charset val="128"/>
    </font>
    <font>
      <sz val="11"/>
      <color theme="0"/>
      <name val="ＭＳ Ｐゴシック"/>
      <family val="2"/>
      <scheme val="minor"/>
    </font>
    <font>
      <sz val="11"/>
      <color theme="0"/>
      <name val="ＭＳ Ｐゴシック"/>
      <family val="3"/>
      <charset val="128"/>
      <scheme val="minor"/>
    </font>
    <font>
      <b/>
      <sz val="8"/>
      <name val="メイリオ"/>
      <family val="3"/>
      <charset val="128"/>
    </font>
    <font>
      <sz val="9"/>
      <color indexed="81"/>
      <name val="ＭＳ Ｐゴシック"/>
      <family val="3"/>
      <charset val="128"/>
    </font>
    <font>
      <b/>
      <sz val="9"/>
      <color indexed="81"/>
      <name val="ＭＳ Ｐゴシック"/>
      <family val="3"/>
      <charset val="128"/>
    </font>
    <font>
      <sz val="11"/>
      <color indexed="81"/>
      <name val="ＭＳ Ｐゴシック"/>
      <family val="3"/>
      <charset val="128"/>
    </font>
    <font>
      <sz val="9"/>
      <color theme="1"/>
      <name val="ＭＳ Ｐゴシック"/>
      <family val="3"/>
      <charset val="128"/>
      <scheme val="minor"/>
    </font>
    <font>
      <sz val="9"/>
      <color indexed="8"/>
      <name val="ＭＳ Ｐゴシック"/>
      <family val="3"/>
      <charset val="128"/>
    </font>
    <font>
      <b/>
      <u/>
      <sz val="12"/>
      <color theme="0"/>
      <name val="メイリオ"/>
      <family val="3"/>
      <charset val="128"/>
    </font>
    <font>
      <sz val="11"/>
      <color rgb="FFFF0000"/>
      <name val="ＭＳ Ｐゴシック"/>
      <family val="3"/>
      <charset val="128"/>
    </font>
    <font>
      <sz val="11"/>
      <color rgb="FFC00000"/>
      <name val="メイリオ"/>
      <family val="3"/>
      <charset val="128"/>
    </font>
    <font>
      <sz val="11"/>
      <color rgb="FFFF0000"/>
      <name val="ＭＳ Ｐゴシック"/>
      <family val="2"/>
      <scheme val="minor"/>
    </font>
    <font>
      <sz val="11"/>
      <color theme="1"/>
      <name val="ＭＳ 明朝"/>
      <family val="1"/>
      <charset val="128"/>
    </font>
    <font>
      <sz val="10"/>
      <color theme="1"/>
      <name val="ＭＳ 明朝"/>
      <family val="1"/>
      <charset val="128"/>
    </font>
    <font>
      <sz val="9"/>
      <color theme="1"/>
      <name val="ＭＳ 明朝"/>
      <family val="1"/>
      <charset val="128"/>
    </font>
    <font>
      <sz val="11"/>
      <color theme="0"/>
      <name val="Times New Roman"/>
      <family val="1"/>
    </font>
    <font>
      <sz val="11"/>
      <color theme="1"/>
      <name val="Times New Roman"/>
      <family val="1"/>
    </font>
    <font>
      <u/>
      <sz val="16"/>
      <color theme="1"/>
      <name val="Times New Roman"/>
      <family val="1"/>
    </font>
    <font>
      <sz val="10"/>
      <color theme="1"/>
      <name val="Times New Roman"/>
      <family val="1"/>
    </font>
    <font>
      <sz val="9"/>
      <color theme="1"/>
      <name val="Times New Roman"/>
      <family val="1"/>
    </font>
    <font>
      <sz val="8"/>
      <color theme="0"/>
      <name val="Times New Roman"/>
      <family val="1"/>
    </font>
    <font>
      <sz val="8"/>
      <color theme="1"/>
      <name val="Times New Roman"/>
      <family val="1"/>
    </font>
    <font>
      <b/>
      <sz val="16"/>
      <color theme="1"/>
      <name val="Times New Roman"/>
      <family val="1"/>
    </font>
    <font>
      <b/>
      <sz val="16"/>
      <color theme="1"/>
      <name val="ＭＳ 明朝"/>
      <family val="1"/>
      <charset val="128"/>
    </font>
    <font>
      <sz val="8"/>
      <color theme="4"/>
      <name val="Times New Roman"/>
      <family val="1"/>
    </font>
    <font>
      <sz val="10"/>
      <color theme="0"/>
      <name val="Times New Roman"/>
      <family val="1"/>
    </font>
    <font>
      <u/>
      <sz val="10"/>
      <color theme="1"/>
      <name val="Times New Roman"/>
      <family val="1"/>
    </font>
    <font>
      <sz val="10"/>
      <color theme="0"/>
      <name val="ＭＳ 明朝"/>
      <family val="1"/>
      <charset val="128"/>
    </font>
    <font>
      <sz val="10"/>
      <color rgb="FFFF0000"/>
      <name val="Times New Roman"/>
      <family val="1"/>
    </font>
    <font>
      <sz val="10"/>
      <name val="Times New Roman"/>
      <family val="1"/>
    </font>
    <font>
      <sz val="10"/>
      <name val="ＭＳ Ｐ明朝"/>
      <family val="1"/>
      <charset val="128"/>
    </font>
    <font>
      <vertAlign val="superscript"/>
      <sz val="10"/>
      <color theme="1"/>
      <name val="Times New Roman"/>
      <family val="1"/>
    </font>
    <font>
      <vertAlign val="superscript"/>
      <sz val="10"/>
      <name val="Times New Roman"/>
      <family val="1"/>
    </font>
    <font>
      <sz val="14"/>
      <name val="メイリオ"/>
      <family val="3"/>
      <charset val="128"/>
    </font>
    <font>
      <sz val="9"/>
      <color theme="0"/>
      <name val="メイリオ"/>
      <family val="3"/>
      <charset val="128"/>
    </font>
  </fonts>
  <fills count="26">
    <fill>
      <patternFill patternType="none"/>
    </fill>
    <fill>
      <patternFill patternType="gray125"/>
    </fill>
    <fill>
      <patternFill patternType="solid">
        <fgColor theme="0" tint="-0.14999847407452621"/>
        <bgColor indexed="64"/>
      </patternFill>
    </fill>
    <fill>
      <patternFill patternType="solid">
        <fgColor theme="3"/>
        <bgColor indexed="64"/>
      </patternFill>
    </fill>
    <fill>
      <patternFill patternType="solid">
        <fgColor theme="7"/>
        <bgColor indexed="64"/>
      </patternFill>
    </fill>
    <fill>
      <patternFill patternType="solid">
        <fgColor theme="8"/>
        <bgColor indexed="64"/>
      </patternFill>
    </fill>
    <fill>
      <patternFill patternType="solid">
        <fgColor theme="6"/>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9"/>
        <bgColor indexed="64"/>
      </patternFill>
    </fill>
    <fill>
      <patternFill patternType="solid">
        <fgColor theme="0"/>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rgb="FFFDEADA"/>
        <bgColor indexed="64"/>
      </patternFill>
    </fill>
    <fill>
      <patternFill patternType="solid">
        <fgColor theme="1"/>
        <bgColor indexed="64"/>
      </patternFill>
    </fill>
    <fill>
      <patternFill patternType="solid">
        <fgColor theme="6" tint="0.79998168889431442"/>
        <bgColor indexed="64"/>
      </patternFill>
    </fill>
    <fill>
      <patternFill patternType="solid">
        <fgColor theme="4"/>
        <bgColor indexed="64"/>
      </patternFill>
    </fill>
    <fill>
      <patternFill patternType="solid">
        <fgColor theme="3" tint="0.79998168889431442"/>
        <bgColor indexed="64"/>
      </patternFill>
    </fill>
    <fill>
      <patternFill patternType="solid">
        <fgColor theme="5"/>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0" tint="-0.34998626667073579"/>
        <bgColor indexed="64"/>
      </patternFill>
    </fill>
    <fill>
      <patternFill patternType="solid">
        <fgColor rgb="FF92D050"/>
        <bgColor indexed="64"/>
      </patternFill>
    </fill>
    <fill>
      <patternFill patternType="solid">
        <fgColor theme="2"/>
        <bgColor indexed="64"/>
      </patternFill>
    </fill>
    <fill>
      <patternFill patternType="solid">
        <fgColor theme="2" tint="-0.499984740745262"/>
        <bgColor indexed="64"/>
      </patternFill>
    </fill>
    <fill>
      <patternFill patternType="solid">
        <fgColor rgb="FFFFFF00"/>
        <bgColor indexed="64"/>
      </patternFill>
    </fill>
  </fills>
  <borders count="8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thin">
        <color auto="1"/>
      </right>
      <top style="thin">
        <color indexed="64"/>
      </top>
      <bottom style="thin">
        <color indexed="64"/>
      </bottom>
      <diagonal/>
    </border>
    <border>
      <left style="medium">
        <color indexed="64"/>
      </left>
      <right style="thin">
        <color auto="1"/>
      </right>
      <top style="thin">
        <color indexed="64"/>
      </top>
      <bottom style="medium">
        <color indexed="64"/>
      </bottom>
      <diagonal/>
    </border>
    <border>
      <left style="thin">
        <color indexed="64"/>
      </left>
      <right style="thin">
        <color auto="1"/>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top style="medium">
        <color indexed="64"/>
      </top>
      <bottom style="dotted">
        <color indexed="64"/>
      </bottom>
      <diagonal/>
    </border>
    <border>
      <left/>
      <right style="thin">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tted">
        <color indexed="64"/>
      </right>
      <top/>
      <bottom/>
      <diagonal/>
    </border>
    <border>
      <left style="dotted">
        <color indexed="64"/>
      </left>
      <right style="dotted">
        <color indexed="64"/>
      </right>
      <top style="thin">
        <color indexed="64"/>
      </top>
      <bottom style="thin">
        <color indexed="64"/>
      </bottom>
      <diagonal/>
    </border>
  </borders>
  <cellStyleXfs count="71">
    <xf numFmtId="0" fontId="0" fillId="0" borderId="0"/>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37" fillId="0" borderId="0"/>
    <xf numFmtId="0" fontId="3" fillId="0" borderId="0">
      <alignment vertical="center"/>
    </xf>
    <xf numFmtId="0" fontId="38" fillId="0" borderId="0"/>
    <xf numFmtId="0" fontId="3"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7" fillId="0" borderId="0"/>
    <xf numFmtId="176" fontId="52" fillId="0" borderId="0" applyFont="0" applyFill="0" applyBorder="0" applyAlignment="0" applyProtection="0"/>
  </cellStyleXfs>
  <cellXfs count="805">
    <xf numFmtId="0" fontId="0" fillId="0" borderId="0" xfId="0"/>
    <xf numFmtId="0" fontId="12" fillId="0" borderId="0" xfId="0" applyFont="1"/>
    <xf numFmtId="0" fontId="12" fillId="0" borderId="0" xfId="0" applyFont="1" applyAlignment="1">
      <alignment wrapText="1"/>
    </xf>
    <xf numFmtId="0" fontId="12" fillId="0" borderId="1" xfId="0" applyFont="1" applyBorder="1"/>
    <xf numFmtId="0" fontId="12" fillId="0" borderId="0" xfId="0" applyFont="1" applyAlignment="1">
      <alignment horizontal="center" vertical="center"/>
    </xf>
    <xf numFmtId="0" fontId="12" fillId="0" borderId="43" xfId="0" applyFont="1" applyBorder="1" applyAlignment="1">
      <alignment horizontal="center" vertical="center" wrapText="1"/>
    </xf>
    <xf numFmtId="0" fontId="26" fillId="0" borderId="0" xfId="0" applyFont="1"/>
    <xf numFmtId="0" fontId="12" fillId="0" borderId="2" xfId="0" applyFont="1" applyBorder="1" applyAlignment="1">
      <alignment horizontal="center" vertical="center" wrapText="1"/>
    </xf>
    <xf numFmtId="0" fontId="12" fillId="0" borderId="8" xfId="0" applyFont="1" applyBorder="1"/>
    <xf numFmtId="0" fontId="13" fillId="0" borderId="9" xfId="0" applyFont="1" applyBorder="1" applyAlignment="1">
      <alignment horizontal="center" vertical="center"/>
    </xf>
    <xf numFmtId="0" fontId="12" fillId="0" borderId="30" xfId="0" applyFont="1" applyBorder="1" applyAlignment="1">
      <alignment horizontal="center" vertical="center" wrapText="1"/>
    </xf>
    <xf numFmtId="0" fontId="14" fillId="0" borderId="61" xfId="0" applyFont="1" applyBorder="1" applyAlignment="1">
      <alignment horizontal="center" vertical="center" wrapText="1"/>
    </xf>
    <xf numFmtId="0" fontId="12" fillId="8" borderId="39" xfId="0" applyFont="1" applyFill="1" applyBorder="1" applyAlignment="1">
      <alignment horizontal="center" vertical="center"/>
    </xf>
    <xf numFmtId="0" fontId="22" fillId="5" borderId="53" xfId="0" applyFont="1" applyFill="1" applyBorder="1" applyAlignment="1">
      <alignment horizontal="center" vertical="center" wrapText="1"/>
    </xf>
    <xf numFmtId="0" fontId="15" fillId="0" borderId="23" xfId="0" applyFont="1" applyBorder="1" applyAlignment="1">
      <alignment horizontal="center" vertical="center" wrapText="1"/>
    </xf>
    <xf numFmtId="0" fontId="12" fillId="0" borderId="35" xfId="0" applyFont="1" applyBorder="1" applyAlignment="1">
      <alignment horizontal="center" vertical="center" wrapText="1"/>
    </xf>
    <xf numFmtId="0" fontId="0" fillId="0" borderId="0" xfId="0" applyAlignment="1">
      <alignment wrapText="1"/>
    </xf>
    <xf numFmtId="0" fontId="12" fillId="8" borderId="2" xfId="0" applyFont="1" applyFill="1" applyBorder="1" applyAlignment="1">
      <alignment horizontal="center"/>
    </xf>
    <xf numFmtId="0" fontId="31" fillId="0" borderId="0" xfId="0" applyFont="1"/>
    <xf numFmtId="0" fontId="12" fillId="0" borderId="56" xfId="0" applyFont="1" applyBorder="1" applyAlignment="1">
      <alignment horizontal="center" vertical="center" wrapText="1"/>
    </xf>
    <xf numFmtId="0" fontId="12" fillId="8" borderId="1" xfId="0" applyFont="1" applyFill="1" applyBorder="1" applyAlignment="1">
      <alignment horizontal="center"/>
    </xf>
    <xf numFmtId="0" fontId="12" fillId="0" borderId="6" xfId="0" applyFont="1" applyBorder="1"/>
    <xf numFmtId="0" fontId="23" fillId="3" borderId="59" xfId="0" applyFont="1" applyFill="1" applyBorder="1" applyAlignment="1">
      <alignment horizontal="center" vertical="center" wrapText="1"/>
    </xf>
    <xf numFmtId="0" fontId="13" fillId="0" borderId="52" xfId="0" applyFont="1" applyBorder="1" applyAlignment="1">
      <alignment horizontal="center" vertical="center" wrapText="1"/>
    </xf>
    <xf numFmtId="0" fontId="24" fillId="6" borderId="52" xfId="0" applyFont="1" applyFill="1" applyBorder="1" applyAlignment="1">
      <alignment horizontal="center" vertical="center" wrapText="1"/>
    </xf>
    <xf numFmtId="0" fontId="13" fillId="0" borderId="10"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52" xfId="0" applyFont="1" applyBorder="1" applyAlignment="1">
      <alignment horizontal="center" vertical="center" textRotation="255" wrapText="1"/>
    </xf>
    <xf numFmtId="0" fontId="13" fillId="0" borderId="60" xfId="0" applyFont="1" applyBorder="1" applyAlignment="1">
      <alignment horizontal="center" vertical="center" textRotation="255" wrapText="1"/>
    </xf>
    <xf numFmtId="0" fontId="13" fillId="0" borderId="59" xfId="0" applyFont="1" applyBorder="1" applyAlignment="1">
      <alignment horizontal="center" vertical="center" textRotation="255" wrapText="1"/>
    </xf>
    <xf numFmtId="0" fontId="13" fillId="0" borderId="9" xfId="0" applyFont="1" applyBorder="1" applyAlignment="1">
      <alignment horizontal="center" vertical="center" textRotation="255" wrapText="1"/>
    </xf>
    <xf numFmtId="0" fontId="13" fillId="0" borderId="68" xfId="0" applyFont="1" applyBorder="1" applyAlignment="1">
      <alignment horizontal="center" vertical="center" textRotation="255" wrapText="1"/>
    </xf>
    <xf numFmtId="0" fontId="13" fillId="0" borderId="77" xfId="0" applyFont="1" applyBorder="1" applyAlignment="1">
      <alignment horizontal="center" vertical="center" textRotation="255" wrapText="1"/>
    </xf>
    <xf numFmtId="0" fontId="22" fillId="4" borderId="9" xfId="0" applyFont="1" applyFill="1" applyBorder="1" applyAlignment="1">
      <alignment horizontal="center" vertical="center" wrapText="1"/>
    </xf>
    <xf numFmtId="0" fontId="22" fillId="4" borderId="65" xfId="0" applyFont="1" applyFill="1" applyBorder="1" applyAlignment="1">
      <alignment horizontal="center" vertical="center" wrapText="1"/>
    </xf>
    <xf numFmtId="0" fontId="14" fillId="0" borderId="65" xfId="0" applyFont="1" applyBorder="1" applyAlignment="1">
      <alignment horizontal="center" vertical="center" wrapText="1"/>
    </xf>
    <xf numFmtId="0" fontId="12" fillId="0" borderId="60" xfId="0" applyFont="1" applyBorder="1" applyAlignment="1">
      <alignment horizontal="center" vertical="center" textRotation="255"/>
    </xf>
    <xf numFmtId="0" fontId="12" fillId="0" borderId="65" xfId="0" applyFont="1" applyBorder="1" applyAlignment="1">
      <alignment horizontal="center" vertical="center" textRotation="255"/>
    </xf>
    <xf numFmtId="0" fontId="13" fillId="0" borderId="65" xfId="0" applyFont="1" applyBorder="1" applyAlignment="1">
      <alignment horizontal="center" vertical="center" wrapText="1"/>
    </xf>
    <xf numFmtId="0" fontId="12" fillId="0" borderId="59" xfId="0" applyFont="1" applyBorder="1" applyAlignment="1">
      <alignment horizontal="center" vertical="center" textRotation="255"/>
    </xf>
    <xf numFmtId="0" fontId="13" fillId="0" borderId="67" xfId="0" applyFont="1" applyBorder="1" applyAlignment="1">
      <alignment horizontal="center" vertical="center" textRotation="255" wrapText="1"/>
    </xf>
    <xf numFmtId="0" fontId="30" fillId="0" borderId="31" xfId="0" applyFont="1" applyBorder="1" applyAlignment="1">
      <alignment horizontal="center" vertical="center" wrapText="1"/>
    </xf>
    <xf numFmtId="0" fontId="13" fillId="0" borderId="5" xfId="0" applyFont="1" applyBorder="1" applyAlignment="1">
      <alignment horizontal="center" vertical="center" wrapText="1"/>
    </xf>
    <xf numFmtId="0" fontId="32" fillId="0" borderId="0" xfId="0" applyFont="1" applyAlignment="1">
      <alignment horizontal="left" vertical="center"/>
    </xf>
    <xf numFmtId="0" fontId="12" fillId="0" borderId="12" xfId="0" applyFont="1" applyBorder="1" applyAlignment="1">
      <alignment horizontal="center" vertical="center" wrapText="1"/>
    </xf>
    <xf numFmtId="0" fontId="12" fillId="0" borderId="4" xfId="0" applyFont="1" applyBorder="1" applyAlignment="1">
      <alignment horizontal="center" vertical="center" wrapText="1"/>
    </xf>
    <xf numFmtId="0" fontId="31" fillId="0" borderId="0" xfId="0" applyFont="1" applyAlignment="1">
      <alignment horizontal="center" vertical="center" wrapText="1"/>
    </xf>
    <xf numFmtId="0" fontId="12" fillId="0" borderId="3"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3" xfId="0" applyFont="1" applyBorder="1" applyAlignment="1">
      <alignment horizontal="center" vertical="center" wrapText="1"/>
    </xf>
    <xf numFmtId="0" fontId="12" fillId="8" borderId="30" xfId="0" applyFont="1" applyFill="1" applyBorder="1" applyAlignment="1">
      <alignment horizontal="center" vertical="center"/>
    </xf>
    <xf numFmtId="0" fontId="12" fillId="8" borderId="35" xfId="0" applyFont="1" applyFill="1" applyBorder="1" applyAlignment="1">
      <alignment horizontal="center" vertical="center"/>
    </xf>
    <xf numFmtId="0" fontId="27" fillId="0" borderId="0" xfId="0" applyFont="1" applyAlignment="1">
      <alignment horizontal="left"/>
    </xf>
    <xf numFmtId="0" fontId="13" fillId="0" borderId="1" xfId="0" applyFont="1" applyBorder="1" applyAlignment="1">
      <alignment horizontal="center" vertical="center" wrapText="1"/>
    </xf>
    <xf numFmtId="0" fontId="15" fillId="0" borderId="0" xfId="0" applyFont="1" applyAlignment="1">
      <alignment horizontal="center" vertical="center" wrapText="1"/>
    </xf>
    <xf numFmtId="0" fontId="13" fillId="0" borderId="60" xfId="0" applyFont="1" applyBorder="1" applyAlignment="1">
      <alignment horizontal="center" vertical="center"/>
    </xf>
    <xf numFmtId="2" fontId="12" fillId="0" borderId="1" xfId="0" applyNumberFormat="1" applyFont="1" applyBorder="1" applyAlignment="1">
      <alignment horizontal="center" vertical="center" wrapText="1"/>
    </xf>
    <xf numFmtId="0" fontId="12" fillId="0" borderId="79" xfId="0" applyFont="1" applyBorder="1" applyAlignment="1">
      <alignment horizontal="center" vertical="center" wrapText="1"/>
    </xf>
    <xf numFmtId="0" fontId="12" fillId="0" borderId="81" xfId="0" applyFont="1" applyBorder="1" applyAlignment="1">
      <alignment horizontal="center" vertical="center" wrapText="1"/>
    </xf>
    <xf numFmtId="0" fontId="13" fillId="0" borderId="56" xfId="0" applyFont="1" applyBorder="1" applyAlignment="1">
      <alignment horizontal="center" vertical="center" shrinkToFit="1"/>
    </xf>
    <xf numFmtId="0" fontId="13" fillId="0" borderId="61" xfId="0" applyFont="1" applyBorder="1" applyAlignment="1">
      <alignment horizontal="center" vertical="center" wrapText="1"/>
    </xf>
    <xf numFmtId="0" fontId="30" fillId="0" borderId="28"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25" xfId="0" applyFont="1" applyBorder="1" applyAlignment="1">
      <alignment horizontal="center" vertical="center" textRotation="255" wrapText="1"/>
    </xf>
    <xf numFmtId="0" fontId="13" fillId="0" borderId="51" xfId="0" applyFont="1" applyBorder="1" applyAlignment="1">
      <alignment vertical="center"/>
    </xf>
    <xf numFmtId="0" fontId="13" fillId="0" borderId="63" xfId="0" applyFont="1" applyBorder="1" applyAlignment="1">
      <alignment vertical="center"/>
    </xf>
    <xf numFmtId="0" fontId="12" fillId="8" borderId="2" xfId="0" applyFont="1" applyFill="1" applyBorder="1" applyAlignment="1">
      <alignment vertical="center"/>
    </xf>
    <xf numFmtId="0" fontId="12" fillId="8" borderId="4" xfId="0" applyFont="1" applyFill="1" applyBorder="1" applyAlignment="1">
      <alignment vertical="center"/>
    </xf>
    <xf numFmtId="0" fontId="12" fillId="8" borderId="2" xfId="0" applyFont="1" applyFill="1" applyBorder="1"/>
    <xf numFmtId="0" fontId="12" fillId="8" borderId="4" xfId="0" applyFont="1" applyFill="1" applyBorder="1"/>
    <xf numFmtId="0" fontId="12" fillId="0" borderId="2" xfId="0" applyFont="1" applyBorder="1"/>
    <xf numFmtId="0" fontId="12" fillId="0" borderId="4" xfId="0" applyFont="1" applyBorder="1"/>
    <xf numFmtId="0" fontId="13" fillId="0" borderId="75" xfId="0" applyFont="1" applyBorder="1" applyAlignment="1">
      <alignment horizontal="center" vertical="center" textRotation="255" wrapText="1"/>
    </xf>
    <xf numFmtId="0" fontId="12" fillId="0" borderId="0" xfId="0" applyFont="1" applyAlignment="1">
      <alignment horizontal="center"/>
    </xf>
    <xf numFmtId="0" fontId="22" fillId="9" borderId="53" xfId="0" applyFont="1" applyFill="1" applyBorder="1" applyAlignment="1">
      <alignment horizontal="center" vertical="center" wrapText="1"/>
    </xf>
    <xf numFmtId="0" fontId="12" fillId="7" borderId="42" xfId="0" applyFont="1" applyFill="1" applyBorder="1" applyAlignment="1">
      <alignment horizontal="center" vertical="center"/>
    </xf>
    <xf numFmtId="0" fontId="12" fillId="7" borderId="43" xfId="0" applyFont="1" applyFill="1" applyBorder="1" applyAlignment="1">
      <alignment horizontal="center" vertical="center"/>
    </xf>
    <xf numFmtId="0" fontId="12" fillId="0" borderId="81" xfId="0" applyFont="1" applyBorder="1"/>
    <xf numFmtId="0" fontId="12" fillId="0" borderId="81" xfId="0" applyFont="1" applyBorder="1" applyAlignment="1">
      <alignment vertical="center" wrapText="1"/>
    </xf>
    <xf numFmtId="0" fontId="12" fillId="0" borderId="4" xfId="0" applyFont="1" applyBorder="1" applyAlignment="1">
      <alignment vertical="center" wrapText="1"/>
    </xf>
    <xf numFmtId="0" fontId="13" fillId="0" borderId="45" xfId="0" applyFont="1" applyBorder="1" applyAlignment="1">
      <alignment vertical="center" wrapText="1"/>
    </xf>
    <xf numFmtId="0" fontId="0" fillId="0" borderId="0" xfId="0" applyAlignment="1">
      <alignment horizontal="left" vertical="center"/>
    </xf>
    <xf numFmtId="0" fontId="0" fillId="0" borderId="81" xfId="0" applyBorder="1"/>
    <xf numFmtId="0" fontId="12" fillId="8" borderId="5" xfId="0" applyFont="1" applyFill="1" applyBorder="1" applyAlignment="1">
      <alignment horizontal="center" vertical="center"/>
    </xf>
    <xf numFmtId="0" fontId="12" fillId="0" borderId="73" xfId="0" applyFont="1" applyBorder="1" applyAlignment="1">
      <alignment vertical="center"/>
    </xf>
    <xf numFmtId="0" fontId="12" fillId="0" borderId="66" xfId="0" applyFont="1" applyBorder="1" applyAlignment="1">
      <alignment vertical="center"/>
    </xf>
    <xf numFmtId="0" fontId="15" fillId="0" borderId="0" xfId="0" applyFont="1"/>
    <xf numFmtId="0" fontId="12" fillId="0" borderId="6" xfId="0" applyFont="1" applyBorder="1" applyAlignment="1">
      <alignment horizontal="center" vertical="center" wrapText="1"/>
    </xf>
    <xf numFmtId="0" fontId="12" fillId="0" borderId="55" xfId="0" applyFont="1" applyBorder="1" applyAlignment="1">
      <alignment horizontal="center" vertical="center"/>
    </xf>
    <xf numFmtId="0" fontId="12" fillId="0" borderId="8" xfId="0" applyFont="1" applyBorder="1" applyAlignment="1">
      <alignment horizontal="center" vertical="center" wrapText="1"/>
    </xf>
    <xf numFmtId="0" fontId="12" fillId="0" borderId="28" xfId="0" applyFont="1" applyBorder="1" applyAlignment="1">
      <alignment horizontal="center" vertical="center" wrapText="1"/>
    </xf>
    <xf numFmtId="0" fontId="12" fillId="12" borderId="0" xfId="0" applyFont="1" applyFill="1"/>
    <xf numFmtId="0" fontId="0" fillId="0" borderId="0" xfId="0" applyAlignment="1">
      <alignment horizontal="center"/>
    </xf>
    <xf numFmtId="0" fontId="22" fillId="14" borderId="0" xfId="0" applyFont="1" applyFill="1"/>
    <xf numFmtId="0" fontId="0" fillId="8" borderId="0" xfId="0" applyFill="1"/>
    <xf numFmtId="0" fontId="0" fillId="8" borderId="0" xfId="0" applyFill="1" applyAlignment="1">
      <alignment horizontal="center"/>
    </xf>
    <xf numFmtId="0" fontId="0" fillId="0" borderId="2" xfId="0" applyBorder="1"/>
    <xf numFmtId="0" fontId="12" fillId="0" borderId="5" xfId="0" applyFont="1" applyBorder="1"/>
    <xf numFmtId="0" fontId="12" fillId="7" borderId="42" xfId="0" applyFont="1" applyFill="1" applyBorder="1" applyAlignment="1">
      <alignment horizontal="center" vertical="center" wrapText="1"/>
    </xf>
    <xf numFmtId="0" fontId="12" fillId="7" borderId="46" xfId="0" applyFont="1" applyFill="1" applyBorder="1" applyAlignment="1">
      <alignment horizontal="center" vertical="center" wrapText="1"/>
    </xf>
    <xf numFmtId="0" fontId="12" fillId="12" borderId="43" xfId="0" applyFont="1" applyFill="1" applyBorder="1" applyAlignment="1">
      <alignment horizontal="center" vertical="center" wrapText="1"/>
    </xf>
    <xf numFmtId="0" fontId="0" fillId="12" borderId="0" xfId="0" applyFill="1"/>
    <xf numFmtId="0" fontId="12" fillId="12" borderId="13" xfId="0" applyFont="1" applyFill="1" applyBorder="1" applyAlignment="1">
      <alignment horizontal="center" vertical="center" wrapText="1"/>
    </xf>
    <xf numFmtId="0" fontId="15" fillId="12" borderId="57" xfId="0" applyFont="1" applyFill="1" applyBorder="1" applyAlignment="1">
      <alignment horizontal="center" vertical="center" wrapText="1"/>
    </xf>
    <xf numFmtId="0" fontId="15" fillId="12" borderId="8" xfId="0" applyFont="1" applyFill="1" applyBorder="1" applyAlignment="1">
      <alignment horizontal="center" vertical="center" wrapText="1"/>
    </xf>
    <xf numFmtId="0" fontId="12" fillId="12" borderId="2" xfId="0" applyFont="1" applyFill="1" applyBorder="1" applyAlignment="1">
      <alignment horizontal="center" vertical="center" wrapText="1"/>
    </xf>
    <xf numFmtId="0" fontId="0" fillId="0" borderId="53" xfId="0" applyBorder="1"/>
    <xf numFmtId="0" fontId="12" fillId="0" borderId="0" xfId="0" applyFont="1" applyAlignment="1">
      <alignment horizontal="center" vertical="top"/>
    </xf>
    <xf numFmtId="0" fontId="43" fillId="0" borderId="81" xfId="0" applyFont="1" applyBorder="1" applyAlignment="1">
      <alignment vertical="center" wrapText="1"/>
    </xf>
    <xf numFmtId="0" fontId="43" fillId="0" borderId="81" xfId="0" applyFont="1" applyBorder="1" applyAlignment="1">
      <alignment vertical="center"/>
    </xf>
    <xf numFmtId="0" fontId="12" fillId="0" borderId="0" xfId="0" applyFont="1" applyAlignment="1">
      <alignment horizontal="left"/>
    </xf>
    <xf numFmtId="0" fontId="15" fillId="0" borderId="81" xfId="0" applyFont="1" applyBorder="1" applyAlignment="1">
      <alignment horizontal="center"/>
    </xf>
    <xf numFmtId="0" fontId="41" fillId="0" borderId="81" xfId="0" applyFont="1" applyBorder="1" applyAlignment="1">
      <alignment horizontal="center"/>
    </xf>
    <xf numFmtId="0" fontId="12" fillId="0" borderId="81" xfId="0" applyFont="1" applyBorder="1" applyAlignment="1">
      <alignment horizontal="center"/>
    </xf>
    <xf numFmtId="0" fontId="23" fillId="3" borderId="69" xfId="0" applyFont="1" applyFill="1" applyBorder="1" applyAlignment="1">
      <alignment horizontal="center" vertical="center" wrapText="1"/>
    </xf>
    <xf numFmtId="0" fontId="23" fillId="3" borderId="77" xfId="0" applyFont="1" applyFill="1" applyBorder="1" applyAlignment="1">
      <alignment horizontal="center" vertical="center" wrapText="1"/>
    </xf>
    <xf numFmtId="0" fontId="23" fillId="3" borderId="41" xfId="0" applyFont="1" applyFill="1" applyBorder="1" applyAlignment="1">
      <alignment horizontal="center" vertical="center" wrapText="1"/>
    </xf>
    <xf numFmtId="0" fontId="15" fillId="0" borderId="69" xfId="0" applyFont="1" applyBorder="1" applyAlignment="1">
      <alignment horizontal="center" vertical="center" wrapText="1"/>
    </xf>
    <xf numFmtId="0" fontId="15" fillId="0" borderId="77" xfId="0" applyFont="1" applyBorder="1" applyAlignment="1">
      <alignment horizontal="center" vertical="center" wrapText="1"/>
    </xf>
    <xf numFmtId="0" fontId="22" fillId="3" borderId="40" xfId="0" applyFont="1" applyFill="1" applyBorder="1" applyAlignment="1">
      <alignment horizontal="center" vertical="center" textRotation="255" wrapText="1"/>
    </xf>
    <xf numFmtId="0" fontId="12" fillId="17" borderId="43" xfId="0" applyFont="1" applyFill="1" applyBorder="1" applyAlignment="1">
      <alignment horizontal="center" vertical="center" wrapText="1"/>
    </xf>
    <xf numFmtId="0" fontId="15" fillId="0" borderId="10" xfId="0" applyFont="1" applyBorder="1" applyAlignment="1">
      <alignment horizontal="center" vertical="center" wrapText="1"/>
    </xf>
    <xf numFmtId="0" fontId="15" fillId="0" borderId="59" xfId="0" applyFont="1" applyBorder="1" applyAlignment="1">
      <alignment horizontal="center" vertical="center" wrapText="1"/>
    </xf>
    <xf numFmtId="0" fontId="23" fillId="3" borderId="10" xfId="0" applyFont="1" applyFill="1" applyBorder="1" applyAlignment="1">
      <alignment horizontal="center" vertical="center" wrapText="1"/>
    </xf>
    <xf numFmtId="0" fontId="23" fillId="3" borderId="60" xfId="0" applyFont="1" applyFill="1" applyBorder="1" applyAlignment="1">
      <alignment horizontal="center" vertical="center" wrapText="1"/>
    </xf>
    <xf numFmtId="0" fontId="12" fillId="0" borderId="19" xfId="0" applyFont="1" applyBorder="1" applyAlignment="1">
      <alignment horizontal="center" shrinkToFit="1"/>
    </xf>
    <xf numFmtId="1" fontId="12" fillId="0" borderId="1" xfId="0" applyNumberFormat="1" applyFont="1" applyBorder="1" applyAlignment="1">
      <alignment horizontal="center" vertical="center" wrapText="1"/>
    </xf>
    <xf numFmtId="0" fontId="13" fillId="0" borderId="61" xfId="0" applyFont="1" applyBorder="1" applyAlignment="1">
      <alignment horizontal="center" vertical="center" shrinkToFit="1"/>
    </xf>
    <xf numFmtId="0" fontId="0" fillId="19" borderId="0" xfId="0" applyFill="1" applyAlignment="1">
      <alignment wrapText="1"/>
    </xf>
    <xf numFmtId="0" fontId="0" fillId="18" borderId="0" xfId="0" applyFill="1"/>
    <xf numFmtId="0" fontId="0" fillId="8" borderId="0" xfId="0" applyFill="1" applyAlignment="1">
      <alignment wrapText="1"/>
    </xf>
    <xf numFmtId="0" fontId="0" fillId="5" borderId="0" xfId="0" applyFill="1"/>
    <xf numFmtId="0" fontId="12" fillId="0" borderId="81" xfId="0" applyFont="1" applyBorder="1" applyAlignment="1">
      <alignment horizontal="center" vertical="center"/>
    </xf>
    <xf numFmtId="0" fontId="0" fillId="12" borderId="0" xfId="0" applyFill="1" applyAlignment="1">
      <alignment wrapText="1"/>
    </xf>
    <xf numFmtId="0" fontId="0" fillId="0" borderId="0" xfId="0" applyAlignment="1">
      <alignment horizontal="right"/>
    </xf>
    <xf numFmtId="0" fontId="0" fillId="12" borderId="0" xfId="0" applyFill="1" applyAlignment="1">
      <alignment horizontal="right" wrapText="1"/>
    </xf>
    <xf numFmtId="0" fontId="37" fillId="0" borderId="81" xfId="31" applyBorder="1" applyAlignment="1">
      <alignment horizontal="center" vertical="center"/>
    </xf>
    <xf numFmtId="0" fontId="43" fillId="0" borderId="81" xfId="9" applyFont="1" applyBorder="1" applyAlignment="1">
      <alignment horizontal="left" vertical="center" wrapText="1"/>
    </xf>
    <xf numFmtId="0" fontId="37" fillId="0" borderId="81" xfId="31" applyBorder="1" applyAlignment="1">
      <alignment vertical="center" wrapText="1"/>
    </xf>
    <xf numFmtId="49" fontId="43" fillId="0" borderId="81" xfId="9" applyNumberFormat="1" applyFont="1" applyBorder="1" applyAlignment="1">
      <alignment horizontal="left" vertical="center" wrapText="1"/>
    </xf>
    <xf numFmtId="0" fontId="43" fillId="0" borderId="81" xfId="9" applyFont="1" applyBorder="1" applyAlignment="1">
      <alignment vertical="center" wrapText="1"/>
    </xf>
    <xf numFmtId="0" fontId="43" fillId="0" borderId="81" xfId="9" applyFont="1" applyBorder="1">
      <alignment vertical="center"/>
    </xf>
    <xf numFmtId="0" fontId="43" fillId="0" borderId="81" xfId="9" applyFont="1" applyBorder="1" applyAlignment="1">
      <alignment horizontal="left" vertical="center"/>
    </xf>
    <xf numFmtId="0" fontId="37" fillId="0" borderId="5" xfId="31" applyBorder="1" applyAlignment="1">
      <alignment vertical="center" wrapText="1"/>
    </xf>
    <xf numFmtId="0" fontId="43" fillId="0" borderId="6" xfId="9" applyFont="1" applyBorder="1" applyAlignment="1">
      <alignment horizontal="left" vertical="center" wrapText="1"/>
    </xf>
    <xf numFmtId="0" fontId="39" fillId="0" borderId="0" xfId="0" applyFont="1" applyAlignment="1">
      <alignment vertical="center"/>
    </xf>
    <xf numFmtId="0" fontId="43" fillId="22" borderId="4" xfId="9" applyFont="1" applyFill="1" applyBorder="1" applyAlignment="1">
      <alignment vertical="center" wrapText="1"/>
    </xf>
    <xf numFmtId="0" fontId="43" fillId="0" borderId="0" xfId="0" applyFont="1"/>
    <xf numFmtId="0" fontId="43" fillId="22" borderId="81" xfId="9" applyFont="1" applyFill="1" applyBorder="1">
      <alignment vertical="center"/>
    </xf>
    <xf numFmtId="0" fontId="43" fillId="2" borderId="81" xfId="9" applyFont="1" applyFill="1" applyBorder="1">
      <alignment vertical="center"/>
    </xf>
    <xf numFmtId="0" fontId="43" fillId="0" borderId="81" xfId="10" applyFont="1" applyBorder="1">
      <alignment vertical="center"/>
    </xf>
    <xf numFmtId="0" fontId="0" fillId="23" borderId="0" xfId="0" applyFill="1"/>
    <xf numFmtId="0" fontId="54" fillId="0" borderId="81" xfId="9" applyFont="1" applyBorder="1" applyAlignment="1">
      <alignment vertical="center" wrapText="1"/>
    </xf>
    <xf numFmtId="0" fontId="54" fillId="0" borderId="81" xfId="9" applyFont="1" applyBorder="1">
      <alignment vertical="center"/>
    </xf>
    <xf numFmtId="0" fontId="54" fillId="0" borderId="81" xfId="0" applyFont="1" applyBorder="1" applyAlignment="1">
      <alignment vertical="center" wrapText="1"/>
    </xf>
    <xf numFmtId="0" fontId="43" fillId="2" borderId="81" xfId="0" applyFont="1" applyFill="1" applyBorder="1" applyAlignment="1">
      <alignment vertical="center"/>
    </xf>
    <xf numFmtId="0" fontId="54" fillId="0" borderId="81" xfId="0" applyFont="1" applyBorder="1" applyAlignment="1">
      <alignment vertical="center"/>
    </xf>
    <xf numFmtId="0" fontId="12" fillId="0" borderId="39" xfId="0" applyFont="1" applyBorder="1" applyAlignment="1" applyProtection="1">
      <alignment horizontal="center" vertical="center"/>
      <protection locked="0"/>
    </xf>
    <xf numFmtId="0" fontId="12" fillId="0" borderId="42" xfId="0" applyFont="1" applyBorder="1" applyProtection="1">
      <protection locked="0"/>
    </xf>
    <xf numFmtId="0" fontId="12" fillId="0" borderId="85" xfId="0" applyFont="1" applyBorder="1" applyProtection="1">
      <protection locked="0"/>
    </xf>
    <xf numFmtId="0" fontId="12" fillId="0" borderId="8" xfId="0" applyFont="1" applyBorder="1" applyProtection="1">
      <protection locked="0"/>
    </xf>
    <xf numFmtId="0" fontId="12" fillId="0" borderId="30" xfId="0" applyFont="1" applyBorder="1" applyAlignment="1" applyProtection="1">
      <alignment horizontal="center" vertical="center"/>
      <protection locked="0"/>
    </xf>
    <xf numFmtId="0" fontId="12" fillId="0" borderId="43" xfId="0" applyFont="1" applyBorder="1" applyProtection="1">
      <protection locked="0"/>
    </xf>
    <xf numFmtId="0" fontId="12" fillId="0" borderId="4" xfId="0" applyFont="1" applyBorder="1" applyProtection="1">
      <protection locked="0"/>
    </xf>
    <xf numFmtId="0" fontId="12" fillId="0" borderId="2" xfId="0" applyFont="1" applyBorder="1" applyProtection="1">
      <protection locked="0"/>
    </xf>
    <xf numFmtId="0" fontId="12" fillId="0" borderId="32" xfId="0" applyFont="1" applyBorder="1" applyAlignment="1" applyProtection="1">
      <alignment horizontal="center" vertical="center"/>
      <protection locked="0"/>
    </xf>
    <xf numFmtId="0" fontId="12" fillId="0" borderId="44" xfId="0" applyFont="1" applyBorder="1" applyProtection="1">
      <protection locked="0"/>
    </xf>
    <xf numFmtId="0" fontId="12" fillId="0" borderId="22" xfId="0" applyFont="1" applyBorder="1" applyProtection="1">
      <protection locked="0"/>
    </xf>
    <xf numFmtId="0" fontId="12" fillId="0" borderId="21" xfId="0" applyFont="1" applyBorder="1" applyProtection="1">
      <protection locked="0"/>
    </xf>
    <xf numFmtId="0" fontId="12" fillId="0" borderId="18" xfId="0" applyFont="1" applyBorder="1"/>
    <xf numFmtId="0" fontId="14" fillId="0" borderId="0" xfId="0" applyFont="1" applyAlignment="1">
      <alignment wrapText="1"/>
    </xf>
    <xf numFmtId="0" fontId="12" fillId="0" borderId="29" xfId="0" applyFont="1" applyBorder="1" applyAlignment="1">
      <alignment vertical="center" wrapText="1"/>
    </xf>
    <xf numFmtId="0" fontId="12" fillId="8" borderId="0" xfId="0" applyFont="1" applyFill="1"/>
    <xf numFmtId="0" fontId="12" fillId="15" borderId="0" xfId="0" applyFont="1" applyFill="1"/>
    <xf numFmtId="0" fontId="44" fillId="0" borderId="0" xfId="0" applyFont="1"/>
    <xf numFmtId="0" fontId="12" fillId="7" borderId="0" xfId="0" applyFont="1" applyFill="1"/>
    <xf numFmtId="0" fontId="35" fillId="8" borderId="0" xfId="0" applyFont="1" applyFill="1"/>
    <xf numFmtId="0" fontId="35" fillId="0" borderId="0" xfId="0" applyFont="1"/>
    <xf numFmtId="0" fontId="55" fillId="0" borderId="0" xfId="0" applyFont="1"/>
    <xf numFmtId="0" fontId="12" fillId="7" borderId="54" xfId="0" applyFont="1" applyFill="1" applyBorder="1" applyAlignment="1">
      <alignment horizontal="center"/>
    </xf>
    <xf numFmtId="0" fontId="12" fillId="7" borderId="22" xfId="0" applyFont="1" applyFill="1" applyBorder="1" applyAlignment="1">
      <alignment horizontal="center" vertical="center" wrapText="1"/>
    </xf>
    <xf numFmtId="0" fontId="12" fillId="7" borderId="21" xfId="0" applyFont="1" applyFill="1" applyBorder="1" applyAlignment="1">
      <alignment horizontal="center" vertical="center"/>
    </xf>
    <xf numFmtId="0" fontId="12" fillId="7" borderId="44" xfId="0" applyFont="1" applyFill="1" applyBorder="1" applyAlignment="1">
      <alignment horizontal="center" vertical="center"/>
    </xf>
    <xf numFmtId="0" fontId="12" fillId="0" borderId="22" xfId="0" applyFont="1" applyBorder="1" applyAlignment="1">
      <alignment horizontal="center" vertical="center"/>
    </xf>
    <xf numFmtId="0" fontId="12" fillId="0" borderId="16" xfId="0" applyFont="1" applyBorder="1" applyAlignment="1">
      <alignment horizontal="center" vertical="center"/>
    </xf>
    <xf numFmtId="0" fontId="12" fillId="0" borderId="21" xfId="0" applyFont="1" applyBorder="1"/>
    <xf numFmtId="0" fontId="18" fillId="0" borderId="0" xfId="0" applyFont="1"/>
    <xf numFmtId="0" fontId="13" fillId="10" borderId="53" xfId="0" applyFont="1" applyFill="1" applyBorder="1" applyAlignment="1">
      <alignment horizontal="center" vertical="center" wrapText="1"/>
    </xf>
    <xf numFmtId="0" fontId="13" fillId="0" borderId="53" xfId="0" applyFont="1" applyBorder="1" applyAlignment="1">
      <alignment horizontal="center" vertical="center"/>
    </xf>
    <xf numFmtId="0" fontId="0" fillId="0" borderId="0" xfId="0" applyAlignment="1">
      <alignment vertical="center" wrapText="1"/>
    </xf>
    <xf numFmtId="0" fontId="12" fillId="0" borderId="39" xfId="0" applyFont="1" applyBorder="1" applyAlignment="1">
      <alignment vertical="center" wrapText="1"/>
    </xf>
    <xf numFmtId="0" fontId="12" fillId="0" borderId="42" xfId="0" applyFont="1" applyBorder="1" applyAlignment="1">
      <alignment vertical="center" wrapText="1"/>
    </xf>
    <xf numFmtId="0" fontId="12" fillId="0" borderId="30" xfId="0" applyFont="1" applyBorder="1" applyAlignment="1">
      <alignment vertical="center" wrapText="1"/>
    </xf>
    <xf numFmtId="0" fontId="12" fillId="0" borderId="43" xfId="0" applyFont="1" applyBorder="1" applyAlignment="1">
      <alignment vertical="center" wrapText="1"/>
    </xf>
    <xf numFmtId="0" fontId="19" fillId="0" borderId="0" xfId="0" applyFont="1" applyAlignment="1">
      <alignment vertical="center" wrapText="1"/>
    </xf>
    <xf numFmtId="0" fontId="12" fillId="0" borderId="32" xfId="0" applyFont="1" applyBorder="1" applyAlignment="1">
      <alignment vertical="center" wrapText="1"/>
    </xf>
    <xf numFmtId="0" fontId="12" fillId="0" borderId="44" xfId="0" applyFont="1" applyBorder="1" applyAlignment="1">
      <alignment vertical="center" wrapText="1"/>
    </xf>
    <xf numFmtId="0" fontId="12" fillId="0" borderId="35" xfId="0" applyFont="1" applyBorder="1"/>
    <xf numFmtId="0" fontId="12" fillId="0" borderId="54" xfId="0" applyFont="1" applyBorder="1"/>
    <xf numFmtId="0" fontId="12" fillId="0" borderId="27" xfId="0" applyFont="1" applyBorder="1" applyAlignment="1">
      <alignment vertical="center" wrapText="1"/>
    </xf>
    <xf numFmtId="0" fontId="12" fillId="0" borderId="72" xfId="0" applyFont="1" applyBorder="1" applyAlignment="1">
      <alignment vertical="center" wrapText="1"/>
    </xf>
    <xf numFmtId="0" fontId="12" fillId="0" borderId="78" xfId="0" applyFont="1" applyBorder="1" applyAlignment="1">
      <alignment vertical="center" wrapText="1"/>
    </xf>
    <xf numFmtId="0" fontId="12" fillId="0" borderId="74" xfId="0" applyFont="1" applyBorder="1" applyAlignment="1">
      <alignment vertical="center" wrapText="1"/>
    </xf>
    <xf numFmtId="0" fontId="12" fillId="0" borderId="34" xfId="0" applyFont="1" applyBorder="1" applyAlignment="1">
      <alignment vertical="center" wrapText="1"/>
    </xf>
    <xf numFmtId="0" fontId="12" fillId="0" borderId="0" xfId="0" applyFont="1" applyAlignment="1">
      <alignment vertical="center" wrapText="1"/>
    </xf>
    <xf numFmtId="0" fontId="13" fillId="2" borderId="23" xfId="0" applyFont="1" applyFill="1" applyBorder="1" applyAlignment="1">
      <alignment vertical="center" wrapText="1"/>
    </xf>
    <xf numFmtId="0" fontId="13" fillId="0" borderId="55" xfId="0" applyFont="1" applyBorder="1" applyAlignment="1">
      <alignment horizontal="center" vertical="center"/>
    </xf>
    <xf numFmtId="0" fontId="13" fillId="0" borderId="57" xfId="0" applyFont="1" applyBorder="1" applyAlignment="1">
      <alignment horizontal="center" vertical="center"/>
    </xf>
    <xf numFmtId="0" fontId="12" fillId="0" borderId="28" xfId="0" applyFont="1" applyBorder="1" applyAlignment="1">
      <alignment vertical="center"/>
    </xf>
    <xf numFmtId="0" fontId="12" fillId="0" borderId="38" xfId="0" applyFont="1" applyBorder="1" applyAlignment="1">
      <alignment vertical="center"/>
    </xf>
    <xf numFmtId="0" fontId="12" fillId="0" borderId="12" xfId="0" applyFont="1" applyBorder="1" applyAlignment="1">
      <alignment vertical="center"/>
    </xf>
    <xf numFmtId="0" fontId="12" fillId="0" borderId="13" xfId="0" applyFont="1" applyBorder="1" applyAlignment="1">
      <alignment vertical="center"/>
    </xf>
    <xf numFmtId="0" fontId="12" fillId="0" borderId="12" xfId="0" applyFont="1" applyBorder="1" applyAlignment="1">
      <alignment vertical="center" wrapText="1"/>
    </xf>
    <xf numFmtId="0" fontId="12" fillId="0" borderId="13" xfId="0" applyFont="1" applyBorder="1" applyAlignment="1">
      <alignment vertical="center" wrapText="1"/>
    </xf>
    <xf numFmtId="0" fontId="12" fillId="0" borderId="14" xfId="0" applyFont="1" applyBorder="1" applyAlignment="1">
      <alignment vertical="center" wrapText="1"/>
    </xf>
    <xf numFmtId="0" fontId="12" fillId="0" borderId="16" xfId="0" applyFont="1" applyBorder="1" applyAlignment="1">
      <alignment vertical="center" wrapText="1"/>
    </xf>
    <xf numFmtId="0" fontId="12" fillId="0" borderId="17" xfId="0" applyFont="1" applyBorder="1"/>
    <xf numFmtId="0" fontId="12" fillId="0" borderId="20" xfId="0" applyFont="1" applyBorder="1"/>
    <xf numFmtId="0" fontId="12" fillId="0" borderId="30" xfId="0" applyFont="1" applyBorder="1"/>
    <xf numFmtId="0" fontId="12" fillId="0" borderId="13" xfId="0" applyFont="1" applyBorder="1"/>
    <xf numFmtId="0" fontId="12" fillId="0" borderId="32" xfId="0" applyFont="1" applyBorder="1"/>
    <xf numFmtId="0" fontId="12" fillId="0" borderId="15" xfId="0" applyFont="1" applyBorder="1"/>
    <xf numFmtId="0" fontId="12" fillId="0" borderId="16" xfId="0" applyFont="1" applyBorder="1"/>
    <xf numFmtId="0" fontId="0" fillId="0" borderId="54" xfId="0" applyBorder="1" applyAlignment="1">
      <alignment horizontal="center" vertical="center"/>
    </xf>
    <xf numFmtId="0" fontId="18" fillId="0" borderId="14" xfId="0" applyFont="1" applyBorder="1" applyAlignment="1">
      <alignment horizontal="center" vertical="center"/>
    </xf>
    <xf numFmtId="0" fontId="18" fillId="0" borderId="21" xfId="0" applyFont="1" applyBorder="1" applyAlignment="1">
      <alignment horizontal="center" vertical="center"/>
    </xf>
    <xf numFmtId="0" fontId="18" fillId="0" borderId="44" xfId="0" applyFont="1" applyBorder="1" applyAlignment="1">
      <alignment horizontal="center" vertical="center"/>
    </xf>
    <xf numFmtId="0" fontId="0" fillId="0" borderId="28" xfId="0" applyBorder="1" applyAlignment="1">
      <alignment vertical="center" wrapText="1"/>
    </xf>
    <xf numFmtId="0" fontId="0" fillId="0" borderId="8" xfId="0" applyBorder="1" applyAlignment="1">
      <alignment vertical="center" wrapText="1"/>
    </xf>
    <xf numFmtId="0" fontId="0" fillId="0" borderId="42" xfId="0" applyBorder="1" applyAlignment="1">
      <alignment vertical="center" wrapText="1"/>
    </xf>
    <xf numFmtId="0" fontId="0" fillId="0" borderId="12" xfId="0" applyBorder="1" applyAlignment="1">
      <alignment vertical="center" wrapText="1"/>
    </xf>
    <xf numFmtId="0" fontId="0" fillId="0" borderId="2" xfId="0" applyBorder="1" applyAlignment="1">
      <alignment vertical="center" wrapText="1"/>
    </xf>
    <xf numFmtId="0" fontId="0" fillId="0" borderId="43" xfId="0" applyBorder="1" applyAlignment="1">
      <alignment vertical="center" wrapText="1"/>
    </xf>
    <xf numFmtId="0" fontId="33" fillId="0" borderId="43" xfId="0" applyFont="1" applyBorder="1" applyAlignment="1">
      <alignment vertical="center" wrapText="1"/>
    </xf>
    <xf numFmtId="0" fontId="0" fillId="0" borderId="43" xfId="0" applyBorder="1"/>
    <xf numFmtId="0" fontId="0" fillId="0" borderId="12" xfId="0" applyBorder="1"/>
    <xf numFmtId="0" fontId="0" fillId="0" borderId="14" xfId="0" applyBorder="1"/>
    <xf numFmtId="0" fontId="0" fillId="0" borderId="21" xfId="0" applyBorder="1" applyAlignment="1">
      <alignment vertical="center" wrapText="1"/>
    </xf>
    <xf numFmtId="0" fontId="0" fillId="0" borderId="44" xfId="0" applyBorder="1"/>
    <xf numFmtId="0" fontId="12" fillId="0" borderId="79" xfId="0" applyFont="1" applyBorder="1"/>
    <xf numFmtId="0" fontId="12" fillId="0" borderId="80" xfId="0" applyFont="1" applyBorder="1"/>
    <xf numFmtId="0" fontId="12" fillId="0" borderId="19" xfId="0" applyFont="1" applyBorder="1"/>
    <xf numFmtId="0" fontId="12" fillId="0" borderId="0" xfId="0" applyFont="1" applyProtection="1">
      <protection locked="0"/>
    </xf>
    <xf numFmtId="0" fontId="55" fillId="0" borderId="0" xfId="0" applyFont="1" applyProtection="1">
      <protection locked="0"/>
    </xf>
    <xf numFmtId="0" fontId="40" fillId="0" borderId="0" xfId="0" applyFont="1" applyAlignment="1" applyProtection="1">
      <alignment horizontal="left" vertical="center" wrapText="1"/>
      <protection hidden="1"/>
    </xf>
    <xf numFmtId="0" fontId="12" fillId="0" borderId="85" xfId="0" applyFont="1" applyBorder="1" applyProtection="1">
      <protection hidden="1"/>
    </xf>
    <xf numFmtId="0" fontId="12" fillId="0" borderId="38" xfId="0" applyFont="1" applyBorder="1" applyProtection="1">
      <protection hidden="1"/>
    </xf>
    <xf numFmtId="0" fontId="12" fillId="0" borderId="28" xfId="0" applyFont="1" applyBorder="1" applyAlignment="1" applyProtection="1">
      <alignment horizontal="center" vertical="center" wrapText="1"/>
      <protection hidden="1"/>
    </xf>
    <xf numFmtId="0" fontId="12" fillId="0" borderId="6" xfId="0" applyFont="1" applyBorder="1" applyAlignment="1" applyProtection="1">
      <alignment horizontal="center" vertical="center" wrapText="1"/>
      <protection hidden="1"/>
    </xf>
    <xf numFmtId="0" fontId="12" fillId="0" borderId="8" xfId="0" applyFont="1" applyBorder="1" applyAlignment="1" applyProtection="1">
      <alignment horizontal="center" vertical="center" wrapText="1"/>
      <protection hidden="1"/>
    </xf>
    <xf numFmtId="0" fontId="53" fillId="0" borderId="0" xfId="0" applyFont="1" applyProtection="1">
      <protection hidden="1"/>
    </xf>
    <xf numFmtId="0" fontId="26" fillId="0" borderId="0" xfId="0" applyFont="1" applyProtection="1">
      <protection hidden="1"/>
    </xf>
    <xf numFmtId="0" fontId="14" fillId="0" borderId="0" xfId="0" applyFont="1" applyAlignment="1" applyProtection="1">
      <alignment wrapText="1"/>
      <protection hidden="1"/>
    </xf>
    <xf numFmtId="0" fontId="29" fillId="0" borderId="0" xfId="0" applyFont="1" applyProtection="1">
      <protection hidden="1"/>
    </xf>
    <xf numFmtId="0" fontId="12" fillId="0" borderId="0" xfId="0" applyFont="1" applyProtection="1">
      <protection hidden="1"/>
    </xf>
    <xf numFmtId="0" fontId="29" fillId="0" borderId="0" xfId="0" applyFont="1" applyAlignment="1" applyProtection="1">
      <alignment horizontal="center" vertical="center"/>
      <protection hidden="1"/>
    </xf>
    <xf numFmtId="0" fontId="12" fillId="0" borderId="0" xfId="0" applyFont="1" applyAlignment="1" applyProtection="1">
      <alignment horizontal="center" vertical="center"/>
      <protection hidden="1"/>
    </xf>
    <xf numFmtId="0" fontId="28" fillId="9" borderId="55" xfId="0" applyFont="1" applyFill="1" applyBorder="1" applyAlignment="1" applyProtection="1">
      <alignment horizontal="center" vertical="center"/>
      <protection hidden="1"/>
    </xf>
    <xf numFmtId="0" fontId="28" fillId="9" borderId="56" xfId="0" applyFont="1" applyFill="1" applyBorder="1" applyAlignment="1" applyProtection="1">
      <alignment horizontal="center" vertical="center"/>
      <protection hidden="1"/>
    </xf>
    <xf numFmtId="0" fontId="28" fillId="9" borderId="56" xfId="0" applyFont="1" applyFill="1" applyBorder="1" applyAlignment="1" applyProtection="1">
      <alignment horizontal="center" vertical="center" shrinkToFit="1"/>
      <protection hidden="1"/>
    </xf>
    <xf numFmtId="0" fontId="28" fillId="9" borderId="57" xfId="0" applyFont="1" applyFill="1" applyBorder="1" applyAlignment="1" applyProtection="1">
      <alignment horizontal="center" vertical="center"/>
      <protection hidden="1"/>
    </xf>
    <xf numFmtId="0" fontId="12" fillId="0" borderId="18" xfId="0" applyFont="1" applyBorder="1" applyAlignment="1" applyProtection="1">
      <alignment horizontal="center" vertical="center" wrapText="1"/>
      <protection hidden="1"/>
    </xf>
    <xf numFmtId="0" fontId="12" fillId="0" borderId="0" xfId="0" applyFont="1" applyAlignment="1" applyProtection="1">
      <alignment wrapText="1"/>
      <protection hidden="1"/>
    </xf>
    <xf numFmtId="0" fontId="12" fillId="0" borderId="0" xfId="0" applyFont="1" applyAlignment="1" applyProtection="1">
      <alignment horizontal="center"/>
      <protection hidden="1"/>
    </xf>
    <xf numFmtId="0" fontId="13" fillId="8" borderId="55" xfId="0" applyFont="1" applyFill="1" applyBorder="1" applyAlignment="1" applyProtection="1">
      <alignment horizontal="center" vertical="center" wrapText="1"/>
      <protection hidden="1"/>
    </xf>
    <xf numFmtId="0" fontId="13" fillId="0" borderId="56" xfId="0" applyFont="1" applyBorder="1" applyAlignment="1" applyProtection="1">
      <alignment horizontal="center" vertical="center"/>
      <protection hidden="1"/>
    </xf>
    <xf numFmtId="0" fontId="13" fillId="0" borderId="61" xfId="0" applyFont="1" applyBorder="1" applyAlignment="1" applyProtection="1">
      <alignment horizontal="center" vertical="center"/>
      <protection hidden="1"/>
    </xf>
    <xf numFmtId="0" fontId="13" fillId="15" borderId="55" xfId="0" applyFont="1" applyFill="1" applyBorder="1" applyAlignment="1" applyProtection="1">
      <alignment horizontal="center" vertical="center" wrapText="1"/>
      <protection hidden="1"/>
    </xf>
    <xf numFmtId="0" fontId="13" fillId="15" borderId="57" xfId="0" applyFont="1" applyFill="1" applyBorder="1" applyAlignment="1" applyProtection="1">
      <alignment horizontal="center" vertical="center"/>
      <protection hidden="1"/>
    </xf>
    <xf numFmtId="0" fontId="13" fillId="0" borderId="0" xfId="0" applyFont="1" applyAlignment="1" applyProtection="1">
      <alignment vertical="center"/>
      <protection hidden="1"/>
    </xf>
    <xf numFmtId="0" fontId="12" fillId="0" borderId="0" xfId="0" applyFont="1" applyAlignment="1">
      <alignment horizontal="left" vertical="top" wrapText="1"/>
    </xf>
    <xf numFmtId="0" fontId="12" fillId="0" borderId="0" xfId="0" applyFont="1" applyAlignment="1" applyProtection="1">
      <alignment vertical="center" wrapText="1"/>
      <protection hidden="1"/>
    </xf>
    <xf numFmtId="0" fontId="40" fillId="0" borderId="0" xfId="0" applyFont="1" applyAlignment="1" applyProtection="1">
      <alignment horizontal="left" vertical="center"/>
      <protection hidden="1"/>
    </xf>
    <xf numFmtId="0" fontId="12" fillId="0" borderId="18" xfId="0" applyFont="1" applyBorder="1" applyProtection="1">
      <protection hidden="1"/>
    </xf>
    <xf numFmtId="0" fontId="13" fillId="0" borderId="81" xfId="0" applyFont="1" applyBorder="1" applyAlignment="1" applyProtection="1">
      <alignment vertical="center"/>
      <protection hidden="1"/>
    </xf>
    <xf numFmtId="0" fontId="12" fillId="0" borderId="0" xfId="0" applyFont="1" applyAlignment="1" applyProtection="1">
      <alignment vertical="center"/>
      <protection hidden="1"/>
    </xf>
    <xf numFmtId="0" fontId="12" fillId="0" borderId="0" xfId="0" applyFont="1" applyAlignment="1" applyProtection="1">
      <alignment horizontal="left"/>
      <protection hidden="1"/>
    </xf>
    <xf numFmtId="0" fontId="13" fillId="0" borderId="2" xfId="0" applyFont="1" applyBorder="1" applyAlignment="1" applyProtection="1">
      <alignment vertical="center"/>
      <protection hidden="1"/>
    </xf>
    <xf numFmtId="0" fontId="13" fillId="0" borderId="81" xfId="0" applyFont="1" applyBorder="1" applyProtection="1">
      <protection hidden="1"/>
    </xf>
    <xf numFmtId="0" fontId="12" fillId="0" borderId="81" xfId="0" applyFont="1" applyBorder="1" applyProtection="1">
      <protection hidden="1"/>
    </xf>
    <xf numFmtId="0" fontId="13" fillId="0" borderId="13" xfId="0" applyFont="1" applyBorder="1" applyProtection="1">
      <protection hidden="1"/>
    </xf>
    <xf numFmtId="0" fontId="13" fillId="0" borderId="0" xfId="0" applyFont="1" applyProtection="1">
      <protection hidden="1"/>
    </xf>
    <xf numFmtId="0" fontId="13" fillId="0" borderId="0" xfId="0" applyFont="1" applyAlignment="1" applyProtection="1">
      <alignment horizontal="left"/>
      <protection hidden="1"/>
    </xf>
    <xf numFmtId="0" fontId="29" fillId="0" borderId="0" xfId="0" applyFont="1" applyAlignment="1" applyProtection="1">
      <alignment horizontal="center"/>
      <protection hidden="1"/>
    </xf>
    <xf numFmtId="0" fontId="40" fillId="0" borderId="0" xfId="0" applyFont="1" applyProtection="1">
      <protection hidden="1"/>
    </xf>
    <xf numFmtId="0" fontId="13" fillId="0" borderId="0" xfId="0" applyFont="1" applyAlignment="1" applyProtection="1">
      <alignment horizontal="left" vertical="center" wrapText="1"/>
      <protection hidden="1"/>
    </xf>
    <xf numFmtId="0" fontId="13" fillId="0" borderId="0" xfId="0" applyFont="1" applyAlignment="1" applyProtection="1">
      <alignment horizontal="left" vertical="center"/>
      <protection hidden="1"/>
    </xf>
    <xf numFmtId="0" fontId="12" fillId="2" borderId="0" xfId="0" applyFont="1" applyFill="1" applyAlignment="1" applyProtection="1">
      <alignment horizontal="center"/>
      <protection hidden="1"/>
    </xf>
    <xf numFmtId="0" fontId="12" fillId="0" borderId="11" xfId="0" applyFont="1" applyBorder="1" applyAlignment="1" applyProtection="1">
      <alignment vertical="center" wrapText="1"/>
      <protection hidden="1"/>
    </xf>
    <xf numFmtId="0" fontId="42" fillId="0" borderId="0" xfId="0" applyFont="1" applyProtection="1">
      <protection hidden="1"/>
    </xf>
    <xf numFmtId="0" fontId="35" fillId="0" borderId="51" xfId="0" applyFont="1" applyBorder="1" applyAlignment="1" applyProtection="1">
      <alignment horizontal="center" vertical="center" wrapText="1"/>
      <protection hidden="1"/>
    </xf>
    <xf numFmtId="0" fontId="12" fillId="0" borderId="16" xfId="0" applyFont="1" applyBorder="1" applyAlignment="1" applyProtection="1">
      <alignment horizontal="center" vertical="center"/>
      <protection hidden="1"/>
    </xf>
    <xf numFmtId="0" fontId="12" fillId="0" borderId="63" xfId="0" applyFont="1" applyBorder="1" applyAlignment="1" applyProtection="1">
      <alignment vertical="center" wrapText="1"/>
      <protection hidden="1"/>
    </xf>
    <xf numFmtId="0" fontId="15" fillId="0" borderId="0" xfId="0" applyFont="1" applyProtection="1">
      <protection hidden="1"/>
    </xf>
    <xf numFmtId="0" fontId="42" fillId="0" borderId="0" xfId="0" applyFont="1" applyAlignment="1" applyProtection="1">
      <alignment horizontal="center" vertical="center" wrapText="1"/>
      <protection hidden="1"/>
    </xf>
    <xf numFmtId="0" fontId="12" fillId="0" borderId="0" xfId="0" applyFont="1" applyAlignment="1" applyProtection="1">
      <alignment horizontal="center" vertical="center" wrapText="1"/>
      <protection hidden="1"/>
    </xf>
    <xf numFmtId="0" fontId="12" fillId="8" borderId="35" xfId="0" applyFont="1" applyFill="1" applyBorder="1" applyAlignment="1" applyProtection="1">
      <alignment horizontal="center" vertical="center" wrapText="1"/>
      <protection locked="0" hidden="1"/>
    </xf>
    <xf numFmtId="0" fontId="12" fillId="8" borderId="30" xfId="0" applyFont="1" applyFill="1" applyBorder="1" applyAlignment="1" applyProtection="1">
      <alignment horizontal="center" vertical="center" wrapText="1"/>
      <protection locked="0" hidden="1"/>
    </xf>
    <xf numFmtId="0" fontId="56" fillId="0" borderId="81" xfId="0" applyFont="1" applyBorder="1"/>
    <xf numFmtId="0" fontId="43" fillId="0" borderId="5" xfId="0" applyFont="1" applyBorder="1" applyAlignment="1">
      <alignment vertical="center" wrapText="1"/>
    </xf>
    <xf numFmtId="0" fontId="43" fillId="2" borderId="5" xfId="9" applyFont="1" applyFill="1" applyBorder="1">
      <alignment vertical="center"/>
    </xf>
    <xf numFmtId="0" fontId="54" fillId="0" borderId="81" xfId="31" applyFont="1" applyBorder="1"/>
    <xf numFmtId="0" fontId="58" fillId="11" borderId="18" xfId="0" applyFont="1" applyFill="1" applyBorder="1" applyAlignment="1" applyProtection="1">
      <alignment vertical="center"/>
      <protection hidden="1"/>
    </xf>
    <xf numFmtId="0" fontId="63" fillId="11" borderId="1" xfId="0" applyFont="1" applyFill="1" applyBorder="1" applyAlignment="1" applyProtection="1">
      <alignment vertical="center"/>
      <protection hidden="1"/>
    </xf>
    <xf numFmtId="0" fontId="60" fillId="0" borderId="0" xfId="0" applyFont="1" applyProtection="1">
      <protection hidden="1"/>
    </xf>
    <xf numFmtId="0" fontId="63" fillId="0" borderId="0" xfId="0" applyFont="1" applyAlignment="1" applyProtection="1">
      <alignment horizontal="left" vertical="center" wrapText="1"/>
      <protection locked="0" hidden="1"/>
    </xf>
    <xf numFmtId="0" fontId="63" fillId="0" borderId="0" xfId="0" applyFont="1" applyAlignment="1" applyProtection="1">
      <alignment horizontal="left" vertical="center"/>
      <protection locked="0" hidden="1"/>
    </xf>
    <xf numFmtId="0" fontId="63" fillId="11" borderId="12" xfId="0" applyFont="1" applyFill="1" applyBorder="1" applyAlignment="1" applyProtection="1">
      <alignment horizontal="center" vertical="center" wrapText="1"/>
      <protection hidden="1"/>
    </xf>
    <xf numFmtId="0" fontId="63" fillId="11" borderId="31" xfId="0" applyFont="1" applyFill="1" applyBorder="1" applyAlignment="1" applyProtection="1">
      <alignment horizontal="center" vertical="center" wrapText="1"/>
      <protection hidden="1"/>
    </xf>
    <xf numFmtId="0" fontId="60" fillId="0" borderId="0" xfId="0" applyFont="1" applyAlignment="1" applyProtection="1">
      <alignment horizontal="center" vertical="center" wrapText="1"/>
      <protection hidden="1"/>
    </xf>
    <xf numFmtId="0" fontId="61" fillId="0" borderId="13" xfId="0" applyFont="1" applyBorder="1" applyAlignment="1" applyProtection="1">
      <alignment horizontal="center" vertical="center" wrapText="1"/>
      <protection hidden="1"/>
    </xf>
    <xf numFmtId="0" fontId="66" fillId="0" borderId="79" xfId="0" applyFont="1" applyBorder="1" applyAlignment="1" applyProtection="1">
      <alignment horizontal="center" vertical="center" wrapText="1"/>
      <protection locked="0" hidden="1"/>
    </xf>
    <xf numFmtId="0" fontId="66" fillId="0" borderId="4" xfId="0" applyFont="1" applyBorder="1" applyAlignment="1" applyProtection="1">
      <alignment horizontal="center" vertical="center" wrapText="1"/>
      <protection locked="0" hidden="1"/>
    </xf>
    <xf numFmtId="0" fontId="61" fillId="0" borderId="42" xfId="0" applyFont="1" applyBorder="1" applyAlignment="1" applyProtection="1">
      <alignment horizontal="center" vertical="center" wrapText="1"/>
      <protection locked="0" hidden="1"/>
    </xf>
    <xf numFmtId="0" fontId="61" fillId="0" borderId="0" xfId="0" applyFont="1" applyProtection="1">
      <protection hidden="1"/>
    </xf>
    <xf numFmtId="0" fontId="61" fillId="0" borderId="0" xfId="0" applyFont="1" applyAlignment="1" applyProtection="1">
      <alignment horizontal="center" vertical="center"/>
      <protection hidden="1"/>
    </xf>
    <xf numFmtId="0" fontId="61" fillId="0" borderId="67" xfId="0" applyFont="1" applyBorder="1" applyProtection="1">
      <protection hidden="1"/>
    </xf>
    <xf numFmtId="0" fontId="62" fillId="0" borderId="0" xfId="0" applyFont="1" applyAlignment="1" applyProtection="1">
      <alignment vertical="center" wrapText="1"/>
      <protection hidden="1"/>
    </xf>
    <xf numFmtId="0" fontId="62" fillId="0" borderId="0" xfId="0" applyFont="1" applyAlignment="1" applyProtection="1">
      <alignment horizontal="left" vertical="center" wrapText="1"/>
      <protection hidden="1"/>
    </xf>
    <xf numFmtId="0" fontId="62" fillId="0" borderId="67" xfId="0" applyFont="1" applyBorder="1" applyAlignment="1" applyProtection="1">
      <alignment horizontal="left" vertical="center" wrapText="1"/>
      <protection hidden="1"/>
    </xf>
    <xf numFmtId="0" fontId="63" fillId="0" borderId="84" xfId="0" applyFont="1" applyBorder="1" applyAlignment="1" applyProtection="1">
      <alignment vertical="center" wrapText="1"/>
      <protection hidden="1"/>
    </xf>
    <xf numFmtId="0" fontId="63" fillId="0" borderId="70" xfId="0" applyFont="1" applyBorder="1" applyAlignment="1" applyProtection="1">
      <alignment vertical="center" wrapText="1"/>
      <protection hidden="1"/>
    </xf>
    <xf numFmtId="0" fontId="63" fillId="0" borderId="71" xfId="0" applyFont="1" applyBorder="1" applyAlignment="1" applyProtection="1">
      <alignment vertical="center" wrapText="1"/>
      <protection hidden="1"/>
    </xf>
    <xf numFmtId="0" fontId="65" fillId="0" borderId="0" xfId="0" applyFont="1" applyProtection="1">
      <protection hidden="1"/>
    </xf>
    <xf numFmtId="0" fontId="61" fillId="0" borderId="0" xfId="0" applyFont="1" applyAlignment="1" applyProtection="1">
      <alignment wrapText="1"/>
      <protection hidden="1"/>
    </xf>
    <xf numFmtId="0" fontId="66" fillId="0" borderId="0" xfId="0" applyFont="1" applyProtection="1">
      <protection hidden="1"/>
    </xf>
    <xf numFmtId="0" fontId="64" fillId="0" borderId="66" xfId="0" applyFont="1" applyBorder="1" applyAlignment="1" applyProtection="1">
      <alignment horizontal="center" vertical="center" wrapText="1"/>
      <protection hidden="1"/>
    </xf>
    <xf numFmtId="0" fontId="64" fillId="0" borderId="8" xfId="0" applyFont="1" applyBorder="1" applyAlignment="1" applyProtection="1">
      <alignment horizontal="center" vertical="center" wrapText="1"/>
      <protection hidden="1"/>
    </xf>
    <xf numFmtId="0" fontId="61" fillId="0" borderId="79" xfId="0" applyFont="1" applyBorder="1" applyAlignment="1" applyProtection="1">
      <alignment horizontal="center" vertical="center" wrapText="1"/>
      <protection hidden="1"/>
    </xf>
    <xf numFmtId="0" fontId="61" fillId="0" borderId="43" xfId="0" applyFont="1" applyBorder="1" applyAlignment="1" applyProtection="1">
      <alignment horizontal="center" vertical="center" wrapText="1"/>
      <protection hidden="1"/>
    </xf>
    <xf numFmtId="0" fontId="61" fillId="0" borderId="30" xfId="0" applyFont="1" applyBorder="1" applyAlignment="1" applyProtection="1">
      <alignment horizontal="center" vertical="center" wrapText="1"/>
      <protection hidden="1"/>
    </xf>
    <xf numFmtId="0" fontId="61" fillId="0" borderId="8" xfId="0" applyFont="1" applyBorder="1" applyAlignment="1" applyProtection="1">
      <alignment horizontal="center" vertical="center" wrapText="1"/>
      <protection hidden="1"/>
    </xf>
    <xf numFmtId="0" fontId="61" fillId="0" borderId="86" xfId="0" applyFont="1" applyBorder="1" applyAlignment="1" applyProtection="1">
      <alignment horizontal="center" vertical="center" wrapText="1"/>
      <protection hidden="1"/>
    </xf>
    <xf numFmtId="0" fontId="61" fillId="0" borderId="66" xfId="0" applyFont="1" applyBorder="1" applyAlignment="1" applyProtection="1">
      <alignment horizontal="center" vertical="center" wrapText="1"/>
      <protection hidden="1"/>
    </xf>
    <xf numFmtId="0" fontId="61" fillId="0" borderId="88" xfId="0" applyFont="1" applyBorder="1" applyAlignment="1" applyProtection="1">
      <alignment horizontal="center" vertical="center" wrapText="1"/>
      <protection hidden="1"/>
    </xf>
    <xf numFmtId="0" fontId="61" fillId="0" borderId="36" xfId="0" applyFont="1" applyBorder="1" applyAlignment="1" applyProtection="1">
      <alignment horizontal="center" vertical="center" wrapText="1"/>
      <protection hidden="1"/>
    </xf>
    <xf numFmtId="0" fontId="61" fillId="0" borderId="42" xfId="0" applyFont="1" applyBorder="1" applyAlignment="1" applyProtection="1">
      <alignment horizontal="center" vertical="center" wrapText="1"/>
      <protection hidden="1"/>
    </xf>
    <xf numFmtId="0" fontId="61" fillId="0" borderId="28" xfId="0" applyFont="1" applyBorder="1" applyAlignment="1" applyProtection="1">
      <alignment horizontal="center" vertical="center" wrapText="1"/>
      <protection hidden="1"/>
    </xf>
    <xf numFmtId="0" fontId="61" fillId="0" borderId="38" xfId="0" applyFont="1" applyBorder="1" applyAlignment="1" applyProtection="1">
      <alignment horizontal="center" vertical="center" wrapText="1"/>
      <protection hidden="1"/>
    </xf>
    <xf numFmtId="0" fontId="61" fillId="0" borderId="0" xfId="0" applyFont="1" applyAlignment="1" applyProtection="1">
      <alignment horizontal="center" vertical="center" wrapText="1"/>
      <protection hidden="1"/>
    </xf>
    <xf numFmtId="0" fontId="57" fillId="0" borderId="0" xfId="0" applyFont="1" applyProtection="1">
      <protection locked="0"/>
    </xf>
    <xf numFmtId="0" fontId="63" fillId="11" borderId="5" xfId="0" applyFont="1" applyFill="1" applyBorder="1" applyAlignment="1" applyProtection="1">
      <alignment horizontal="center" vertical="center" wrapText="1"/>
      <protection hidden="1"/>
    </xf>
    <xf numFmtId="0" fontId="63" fillId="11" borderId="68" xfId="0" applyFont="1" applyFill="1" applyBorder="1" applyAlignment="1" applyProtection="1">
      <alignment horizontal="center" vertical="center" wrapText="1"/>
      <protection hidden="1"/>
    </xf>
    <xf numFmtId="0" fontId="63" fillId="11" borderId="1" xfId="0" applyFont="1" applyFill="1" applyBorder="1" applyAlignment="1" applyProtection="1">
      <alignment horizontal="center" vertical="center" wrapText="1"/>
      <protection hidden="1"/>
    </xf>
    <xf numFmtId="0" fontId="69" fillId="0" borderId="0" xfId="0" applyFont="1" applyAlignment="1" applyProtection="1">
      <alignment wrapText="1"/>
      <protection locked="0" hidden="1"/>
    </xf>
    <xf numFmtId="0" fontId="69" fillId="0" borderId="58" xfId="0" applyFont="1" applyBorder="1" applyAlignment="1" applyProtection="1">
      <alignment horizontal="center" vertical="center" wrapText="1"/>
      <protection hidden="1"/>
    </xf>
    <xf numFmtId="0" fontId="70" fillId="0" borderId="0" xfId="0" applyFont="1" applyProtection="1">
      <protection locked="0" hidden="1"/>
    </xf>
    <xf numFmtId="0" fontId="63" fillId="0" borderId="0" xfId="0" applyFont="1" applyProtection="1">
      <protection locked="0" hidden="1"/>
    </xf>
    <xf numFmtId="0" fontId="63" fillId="0" borderId="0" xfId="0" applyFont="1" applyAlignment="1" applyProtection="1">
      <alignment wrapText="1"/>
      <protection locked="0" hidden="1"/>
    </xf>
    <xf numFmtId="0" fontId="63" fillId="0" borderId="0" xfId="0" applyFont="1" applyAlignment="1" applyProtection="1">
      <alignment horizontal="center" vertical="center"/>
      <protection locked="0" hidden="1"/>
    </xf>
    <xf numFmtId="0" fontId="71" fillId="0" borderId="0" xfId="0" applyFont="1" applyAlignment="1" applyProtection="1">
      <alignment vertical="center"/>
      <protection locked="0" hidden="1"/>
    </xf>
    <xf numFmtId="0" fontId="63" fillId="0" borderId="0" xfId="0" applyFont="1" applyAlignment="1" applyProtection="1">
      <alignment horizontal="center" vertical="center" wrapText="1"/>
      <protection locked="0" hidden="1"/>
    </xf>
    <xf numFmtId="0" fontId="70" fillId="0" borderId="0" xfId="0" applyFont="1" applyProtection="1">
      <protection hidden="1"/>
    </xf>
    <xf numFmtId="0" fontId="63" fillId="0" borderId="2" xfId="0" applyFont="1" applyBorder="1" applyAlignment="1" applyProtection="1">
      <alignment horizontal="right" vertical="center" wrapText="1"/>
      <protection hidden="1"/>
    </xf>
    <xf numFmtId="0" fontId="63" fillId="0" borderId="29" xfId="0" applyFont="1" applyBorder="1" applyAlignment="1" applyProtection="1">
      <alignment vertical="center" wrapText="1"/>
      <protection hidden="1"/>
    </xf>
    <xf numFmtId="0" fontId="63" fillId="0" borderId="0" xfId="0" applyFont="1" applyAlignment="1" applyProtection="1">
      <alignment vertical="center" wrapText="1"/>
      <protection locked="0" hidden="1"/>
    </xf>
    <xf numFmtId="0" fontId="63" fillId="0" borderId="0" xfId="0" applyFont="1" applyAlignment="1" applyProtection="1">
      <alignment vertical="center"/>
      <protection locked="0" hidden="1"/>
    </xf>
    <xf numFmtId="0" fontId="63" fillId="0" borderId="0" xfId="0" applyFont="1" applyAlignment="1" applyProtection="1">
      <alignment vertical="top" wrapText="1"/>
      <protection locked="0" hidden="1"/>
    </xf>
    <xf numFmtId="0" fontId="63" fillId="0" borderId="0" xfId="0" applyFont="1" applyAlignment="1" applyProtection="1">
      <alignment horizontal="left" vertical="top" wrapText="1"/>
      <protection locked="0" hidden="1"/>
    </xf>
    <xf numFmtId="0" fontId="63" fillId="0" borderId="45" xfId="0" applyFont="1" applyBorder="1" applyAlignment="1" applyProtection="1">
      <alignment wrapText="1"/>
      <protection locked="0" hidden="1"/>
    </xf>
    <xf numFmtId="0" fontId="73" fillId="0" borderId="0" xfId="0" applyFont="1" applyAlignment="1" applyProtection="1">
      <alignment horizontal="center" vertical="center"/>
      <protection locked="0" hidden="1"/>
    </xf>
    <xf numFmtId="0" fontId="63" fillId="11" borderId="81" xfId="0" applyFont="1" applyFill="1" applyBorder="1" applyAlignment="1" applyProtection="1">
      <alignment horizontal="center" vertical="center" wrapText="1"/>
      <protection hidden="1"/>
    </xf>
    <xf numFmtId="0" fontId="58" fillId="11" borderId="69" xfId="0" applyFont="1" applyFill="1" applyBorder="1" applyAlignment="1" applyProtection="1">
      <alignment horizontal="center" vertical="center" wrapText="1"/>
      <protection hidden="1"/>
    </xf>
    <xf numFmtId="0" fontId="63" fillId="11" borderId="67" xfId="0" applyFont="1" applyFill="1" applyBorder="1" applyAlignment="1" applyProtection="1">
      <alignment horizontal="center" vertical="center" wrapText="1"/>
      <protection hidden="1"/>
    </xf>
    <xf numFmtId="0" fontId="63" fillId="11" borderId="75" xfId="0" applyFont="1" applyFill="1" applyBorder="1" applyAlignment="1" applyProtection="1">
      <alignment horizontal="center" vertical="center" wrapText="1"/>
      <protection hidden="1"/>
    </xf>
    <xf numFmtId="0" fontId="70" fillId="0" borderId="0" xfId="0" applyFont="1" applyAlignment="1" applyProtection="1">
      <alignment horizontal="center" vertical="center" wrapText="1"/>
      <protection hidden="1"/>
    </xf>
    <xf numFmtId="0" fontId="63" fillId="0" borderId="43" xfId="0" applyFont="1" applyBorder="1" applyAlignment="1" applyProtection="1">
      <alignment horizontal="center" vertical="center"/>
      <protection hidden="1"/>
    </xf>
    <xf numFmtId="0" fontId="63" fillId="0" borderId="1" xfId="0" applyFont="1" applyBorder="1" applyAlignment="1" applyProtection="1">
      <alignment horizontal="center" vertical="center" wrapText="1"/>
      <protection hidden="1"/>
    </xf>
    <xf numFmtId="0" fontId="63" fillId="0" borderId="13" xfId="0" applyFont="1" applyBorder="1" applyAlignment="1" applyProtection="1">
      <alignment horizontal="center" vertical="center" wrapText="1"/>
      <protection hidden="1"/>
    </xf>
    <xf numFmtId="0" fontId="63" fillId="0" borderId="12" xfId="0" applyFont="1" applyBorder="1" applyAlignment="1" applyProtection="1">
      <alignment horizontal="center" vertical="center"/>
      <protection hidden="1"/>
    </xf>
    <xf numFmtId="0" fontId="63" fillId="0" borderId="1" xfId="0" applyFont="1" applyBorder="1" applyAlignment="1" applyProtection="1">
      <alignment horizontal="center" vertical="center"/>
      <protection hidden="1"/>
    </xf>
    <xf numFmtId="0" fontId="63" fillId="0" borderId="13" xfId="0" applyFont="1" applyBorder="1" applyAlignment="1" applyProtection="1">
      <alignment horizontal="center" vertical="center"/>
      <protection hidden="1"/>
    </xf>
    <xf numFmtId="0" fontId="63" fillId="0" borderId="81" xfId="0" applyFont="1" applyBorder="1" applyAlignment="1" applyProtection="1">
      <alignment horizontal="center" vertical="center"/>
      <protection hidden="1"/>
    </xf>
    <xf numFmtId="0" fontId="63" fillId="0" borderId="43" xfId="0" applyFont="1" applyBorder="1" applyAlignment="1" applyProtection="1">
      <alignment horizontal="center" vertical="center" wrapText="1"/>
      <protection locked="0" hidden="1"/>
    </xf>
    <xf numFmtId="0" fontId="63" fillId="0" borderId="66" xfId="0" applyFont="1" applyBorder="1" applyAlignment="1" applyProtection="1">
      <alignment horizontal="center" vertical="center"/>
      <protection locked="0" hidden="1"/>
    </xf>
    <xf numFmtId="0" fontId="63" fillId="0" borderId="42" xfId="0" applyFont="1" applyBorder="1" applyAlignment="1" applyProtection="1">
      <alignment horizontal="center" vertical="center" wrapText="1"/>
      <protection locked="0" hidden="1"/>
    </xf>
    <xf numFmtId="0" fontId="74" fillId="0" borderId="0" xfId="0" applyFont="1" applyAlignment="1" applyProtection="1">
      <alignment vertical="center"/>
      <protection locked="0"/>
    </xf>
    <xf numFmtId="0" fontId="63" fillId="0" borderId="0" xfId="0" applyFont="1" applyAlignment="1" applyProtection="1">
      <alignment horizontal="left" vertical="center"/>
      <protection locked="0"/>
    </xf>
    <xf numFmtId="0" fontId="63" fillId="0" borderId="0" xfId="0" applyFont="1" applyProtection="1">
      <protection locked="0"/>
    </xf>
    <xf numFmtId="0" fontId="63" fillId="0" borderId="0" xfId="0" applyFont="1" applyAlignment="1" applyProtection="1">
      <alignment wrapText="1"/>
      <protection locked="0"/>
    </xf>
    <xf numFmtId="0" fontId="63" fillId="0" borderId="0" xfId="0" applyFont="1" applyAlignment="1" applyProtection="1">
      <alignment horizontal="center" vertical="center"/>
      <protection locked="0"/>
    </xf>
    <xf numFmtId="0" fontId="26" fillId="0" borderId="0" xfId="0" applyFont="1" applyAlignment="1" applyProtection="1">
      <alignment vertical="center"/>
      <protection hidden="1"/>
    </xf>
    <xf numFmtId="0" fontId="35" fillId="0" borderId="0" xfId="0" applyFont="1" applyAlignment="1">
      <alignment horizontal="center"/>
    </xf>
    <xf numFmtId="0" fontId="28" fillId="9" borderId="60" xfId="0" applyFont="1" applyFill="1" applyBorder="1" applyAlignment="1" applyProtection="1">
      <alignment horizontal="center" vertical="center" shrinkToFit="1"/>
      <protection hidden="1"/>
    </xf>
    <xf numFmtId="0" fontId="28" fillId="9" borderId="59" xfId="0" applyFont="1" applyFill="1" applyBorder="1" applyAlignment="1" applyProtection="1">
      <alignment horizontal="center" vertical="center"/>
      <protection hidden="1"/>
    </xf>
    <xf numFmtId="0" fontId="24" fillId="6" borderId="9" xfId="0" applyFont="1" applyFill="1" applyBorder="1" applyAlignment="1">
      <alignment horizontal="center" vertical="center" wrapText="1"/>
    </xf>
    <xf numFmtId="0" fontId="0" fillId="0" borderId="73" xfId="0" applyBorder="1"/>
    <xf numFmtId="0" fontId="70" fillId="0" borderId="0" xfId="0" applyFont="1" applyAlignment="1" applyProtection="1">
      <alignment horizontal="center" vertical="center" wrapText="1"/>
      <protection locked="0" hidden="1"/>
    </xf>
    <xf numFmtId="0" fontId="12" fillId="0" borderId="17" xfId="0" applyFont="1" applyBorder="1" applyAlignment="1" applyProtection="1">
      <alignment horizontal="center" vertical="center" wrapText="1"/>
      <protection hidden="1"/>
    </xf>
    <xf numFmtId="0" fontId="12" fillId="0" borderId="19" xfId="0" applyFont="1" applyBorder="1" applyAlignment="1" applyProtection="1">
      <alignment horizontal="center" vertical="center" wrapText="1"/>
      <protection hidden="1"/>
    </xf>
    <xf numFmtId="0" fontId="12" fillId="7" borderId="17" xfId="0" applyFont="1" applyFill="1" applyBorder="1" applyAlignment="1" applyProtection="1">
      <alignment horizontal="center" vertical="center" wrapText="1"/>
      <protection locked="0" hidden="1"/>
    </xf>
    <xf numFmtId="0" fontId="12" fillId="7" borderId="20" xfId="0" applyFont="1" applyFill="1" applyBorder="1" applyAlignment="1" applyProtection="1">
      <alignment horizontal="center" vertical="center" wrapText="1"/>
      <protection locked="0" hidden="1"/>
    </xf>
    <xf numFmtId="0" fontId="12" fillId="8" borderId="39" xfId="0" applyFont="1" applyFill="1" applyBorder="1" applyAlignment="1" applyProtection="1">
      <alignment horizontal="center" vertical="center" wrapText="1"/>
      <protection locked="0" hidden="1"/>
    </xf>
    <xf numFmtId="0" fontId="12" fillId="7" borderId="79" xfId="0" applyFont="1" applyFill="1" applyBorder="1" applyAlignment="1" applyProtection="1">
      <alignment horizontal="center" vertical="center" wrapText="1"/>
      <protection locked="0" hidden="1"/>
    </xf>
    <xf numFmtId="0" fontId="12" fillId="7" borderId="13" xfId="0" applyFont="1" applyFill="1" applyBorder="1" applyAlignment="1" applyProtection="1">
      <alignment horizontal="center" vertical="center" wrapText="1"/>
      <protection locked="0" hidden="1"/>
    </xf>
    <xf numFmtId="0" fontId="13" fillId="7" borderId="64" xfId="0" applyFont="1" applyFill="1" applyBorder="1" applyAlignment="1" applyProtection="1">
      <alignment horizontal="center" vertical="center" wrapText="1"/>
      <protection locked="0" hidden="1"/>
    </xf>
    <xf numFmtId="0" fontId="13" fillId="7" borderId="18" xfId="0" applyFont="1" applyFill="1" applyBorder="1" applyAlignment="1" applyProtection="1">
      <alignment horizontal="center" vertical="center" wrapText="1"/>
      <protection locked="0" hidden="1"/>
    </xf>
    <xf numFmtId="0" fontId="13" fillId="7" borderId="20" xfId="0" applyFont="1" applyFill="1" applyBorder="1" applyAlignment="1" applyProtection="1">
      <alignment horizontal="center" vertical="center" wrapText="1"/>
      <protection locked="0" hidden="1"/>
    </xf>
    <xf numFmtId="0" fontId="13" fillId="7" borderId="4" xfId="0" applyFont="1" applyFill="1" applyBorder="1" applyAlignment="1" applyProtection="1">
      <alignment horizontal="center" vertical="center" wrapText="1"/>
      <protection locked="0" hidden="1"/>
    </xf>
    <xf numFmtId="0" fontId="13" fillId="7" borderId="1" xfId="0" applyFont="1" applyFill="1" applyBorder="1" applyAlignment="1" applyProtection="1">
      <alignment horizontal="center" vertical="center" wrapText="1"/>
      <protection locked="0" hidden="1"/>
    </xf>
    <xf numFmtId="0" fontId="13" fillId="7" borderId="13" xfId="0" applyFont="1" applyFill="1" applyBorder="1" applyAlignment="1" applyProtection="1">
      <alignment horizontal="center" vertical="center" wrapText="1"/>
      <protection locked="0" hidden="1"/>
    </xf>
    <xf numFmtId="0" fontId="12" fillId="7" borderId="4" xfId="0" applyFont="1" applyFill="1" applyBorder="1" applyAlignment="1" applyProtection="1">
      <alignment horizontal="center" vertical="center" wrapText="1"/>
      <protection locked="0" hidden="1"/>
    </xf>
    <xf numFmtId="0" fontId="12" fillId="7" borderId="1" xfId="0" applyFont="1" applyFill="1" applyBorder="1" applyAlignment="1" applyProtection="1">
      <alignment horizontal="center" vertical="center" wrapText="1"/>
      <protection locked="0" hidden="1"/>
    </xf>
    <xf numFmtId="0" fontId="12" fillId="8" borderId="35" xfId="0" applyFont="1" applyFill="1" applyBorder="1" applyAlignment="1" applyProtection="1">
      <alignment horizontal="center" vertical="center" wrapText="1"/>
      <protection locked="0"/>
    </xf>
    <xf numFmtId="0" fontId="12" fillId="7" borderId="42" xfId="0" applyFont="1" applyFill="1" applyBorder="1" applyAlignment="1" applyProtection="1">
      <alignment horizontal="center" vertical="center" wrapText="1"/>
      <protection locked="0"/>
    </xf>
    <xf numFmtId="0" fontId="12" fillId="8" borderId="39" xfId="0" applyFont="1" applyFill="1" applyBorder="1" applyAlignment="1" applyProtection="1">
      <alignment horizontal="center" vertical="center" wrapText="1"/>
      <protection locked="0"/>
    </xf>
    <xf numFmtId="0" fontId="12" fillId="8" borderId="30" xfId="0" applyFont="1" applyFill="1" applyBorder="1" applyAlignment="1" applyProtection="1">
      <alignment horizontal="center" vertical="center" wrapText="1"/>
      <protection locked="0"/>
    </xf>
    <xf numFmtId="0" fontId="12" fillId="7" borderId="43" xfId="0" applyFont="1" applyFill="1" applyBorder="1" applyAlignment="1" applyProtection="1">
      <alignment horizontal="center" vertical="center" wrapText="1"/>
      <protection locked="0"/>
    </xf>
    <xf numFmtId="0" fontId="12" fillId="8" borderId="28" xfId="0" applyFont="1" applyFill="1" applyBorder="1" applyAlignment="1" applyProtection="1">
      <alignment horizontal="center" vertical="center" wrapText="1"/>
      <protection locked="0" hidden="1"/>
    </xf>
    <xf numFmtId="0" fontId="12" fillId="15" borderId="28" xfId="0" applyFont="1" applyFill="1" applyBorder="1" applyAlignment="1" applyProtection="1">
      <alignment horizontal="center" vertical="center" wrapText="1"/>
      <protection locked="0" hidden="1"/>
    </xf>
    <xf numFmtId="0" fontId="12" fillId="15" borderId="38" xfId="0" applyFont="1" applyFill="1" applyBorder="1" applyAlignment="1" applyProtection="1">
      <alignment horizontal="center" vertical="center" wrapText="1"/>
      <protection locked="0" hidden="1"/>
    </xf>
    <xf numFmtId="0" fontId="0" fillId="15" borderId="17" xfId="0" applyFill="1" applyBorder="1" applyProtection="1">
      <protection hidden="1"/>
    </xf>
    <xf numFmtId="0" fontId="0" fillId="15" borderId="20" xfId="0" applyFill="1" applyBorder="1" applyProtection="1">
      <protection hidden="1"/>
    </xf>
    <xf numFmtId="0" fontId="0" fillId="0" borderId="0" xfId="0" applyProtection="1">
      <protection hidden="1"/>
    </xf>
    <xf numFmtId="0" fontId="0" fillId="0" borderId="79" xfId="0" applyBorder="1" applyProtection="1">
      <protection hidden="1"/>
    </xf>
    <xf numFmtId="0" fontId="0" fillId="0" borderId="13" xfId="0" applyBorder="1" applyProtection="1">
      <protection hidden="1"/>
    </xf>
    <xf numFmtId="0" fontId="0" fillId="0" borderId="13" xfId="0" applyBorder="1" applyAlignment="1" applyProtection="1">
      <alignment wrapText="1"/>
      <protection hidden="1"/>
    </xf>
    <xf numFmtId="0" fontId="0" fillId="0" borderId="31" xfId="0" applyBorder="1" applyProtection="1">
      <protection hidden="1"/>
    </xf>
    <xf numFmtId="0" fontId="0" fillId="0" borderId="37" xfId="0" applyBorder="1" applyProtection="1">
      <protection hidden="1"/>
    </xf>
    <xf numFmtId="0" fontId="13"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12" fillId="0" borderId="14" xfId="0" applyFont="1" applyBorder="1" applyAlignment="1" applyProtection="1">
      <alignment horizontal="center" vertical="center" wrapText="1"/>
      <protection hidden="1"/>
    </xf>
    <xf numFmtId="0" fontId="12" fillId="0" borderId="15" xfId="0" applyFont="1" applyBorder="1" applyAlignment="1" applyProtection="1">
      <alignment horizontal="center" vertical="center" wrapText="1"/>
      <protection hidden="1"/>
    </xf>
    <xf numFmtId="0" fontId="12" fillId="0" borderId="16" xfId="0" applyFont="1" applyBorder="1" applyAlignment="1" applyProtection="1">
      <alignment horizontal="center" vertical="center" wrapText="1"/>
      <protection hidden="1"/>
    </xf>
    <xf numFmtId="0" fontId="12" fillId="0" borderId="39" xfId="0" applyFont="1" applyBorder="1" applyAlignment="1" applyProtection="1">
      <alignment vertical="center" wrapText="1"/>
      <protection hidden="1"/>
    </xf>
    <xf numFmtId="0" fontId="12" fillId="0" borderId="28" xfId="0" applyFont="1" applyBorder="1" applyAlignment="1" applyProtection="1">
      <alignment vertical="center" wrapText="1"/>
      <protection hidden="1"/>
    </xf>
    <xf numFmtId="0" fontId="12" fillId="0" borderId="6" xfId="0" applyFont="1" applyBorder="1" applyAlignment="1" applyProtection="1">
      <alignment vertical="center" wrapText="1"/>
      <protection hidden="1"/>
    </xf>
    <xf numFmtId="0" fontId="12" fillId="0" borderId="38" xfId="0" applyFont="1" applyBorder="1" applyAlignment="1" applyProtection="1">
      <alignment vertical="center" wrapText="1"/>
      <protection hidden="1"/>
    </xf>
    <xf numFmtId="0" fontId="14" fillId="0" borderId="0" xfId="0" applyFont="1" applyAlignment="1" applyProtection="1">
      <alignment horizontal="center" vertical="center" wrapText="1"/>
      <protection hidden="1"/>
    </xf>
    <xf numFmtId="0" fontId="12" fillId="0" borderId="30" xfId="0" applyFont="1" applyBorder="1" applyAlignment="1" applyProtection="1">
      <alignment vertical="center" wrapText="1"/>
      <protection hidden="1"/>
    </xf>
    <xf numFmtId="0" fontId="12" fillId="0" borderId="12" xfId="0" applyFont="1" applyBorder="1" applyAlignment="1" applyProtection="1">
      <alignment vertical="center" wrapText="1"/>
      <protection hidden="1"/>
    </xf>
    <xf numFmtId="0" fontId="12" fillId="0" borderId="1" xfId="0" applyFont="1" applyBorder="1" applyAlignment="1" applyProtection="1">
      <alignment vertical="center" wrapText="1"/>
      <protection hidden="1"/>
    </xf>
    <xf numFmtId="0" fontId="12" fillId="0" borderId="13" xfId="0" applyFont="1" applyBorder="1" applyAlignment="1" applyProtection="1">
      <alignment vertical="center" wrapText="1"/>
      <protection hidden="1"/>
    </xf>
    <xf numFmtId="0" fontId="12" fillId="25" borderId="39" xfId="0" applyFont="1" applyFill="1" applyBorder="1" applyAlignment="1" applyProtection="1">
      <alignment vertical="center" wrapText="1"/>
      <protection hidden="1"/>
    </xf>
    <xf numFmtId="0" fontId="12" fillId="25" borderId="28" xfId="0" applyFont="1" applyFill="1" applyBorder="1" applyAlignment="1" applyProtection="1">
      <alignment vertical="center" wrapText="1"/>
      <protection hidden="1"/>
    </xf>
    <xf numFmtId="0" fontId="12" fillId="25" borderId="6" xfId="0" applyFont="1" applyFill="1" applyBorder="1" applyAlignment="1" applyProtection="1">
      <alignment vertical="center" wrapText="1"/>
      <protection hidden="1"/>
    </xf>
    <xf numFmtId="0" fontId="12" fillId="25" borderId="38" xfId="0" applyFont="1" applyFill="1" applyBorder="1" applyAlignment="1" applyProtection="1">
      <alignment vertical="center" wrapText="1"/>
      <protection hidden="1"/>
    </xf>
    <xf numFmtId="0" fontId="14" fillId="25" borderId="0" xfId="0" applyFont="1" applyFill="1" applyAlignment="1" applyProtection="1">
      <alignment horizontal="center" vertical="center" wrapText="1"/>
      <protection hidden="1"/>
    </xf>
    <xf numFmtId="0" fontId="0" fillId="0" borderId="0" xfId="0" applyAlignment="1" applyProtection="1">
      <alignment vertical="center"/>
      <protection hidden="1"/>
    </xf>
    <xf numFmtId="0" fontId="12" fillId="25" borderId="30" xfId="0" applyFont="1" applyFill="1" applyBorder="1" applyAlignment="1" applyProtection="1">
      <alignment vertical="center" wrapText="1"/>
      <protection hidden="1"/>
    </xf>
    <xf numFmtId="0" fontId="12" fillId="25" borderId="79" xfId="0" applyFont="1" applyFill="1" applyBorder="1" applyAlignment="1" applyProtection="1">
      <alignment vertical="center" wrapText="1"/>
      <protection hidden="1"/>
    </xf>
    <xf numFmtId="0" fontId="12" fillId="25" borderId="81" xfId="0" applyFont="1" applyFill="1" applyBorder="1" applyAlignment="1" applyProtection="1">
      <alignment vertical="center" wrapText="1"/>
      <protection hidden="1"/>
    </xf>
    <xf numFmtId="0" fontId="12" fillId="25" borderId="13" xfId="0" applyFont="1" applyFill="1" applyBorder="1" applyAlignment="1" applyProtection="1">
      <alignment vertical="center" wrapText="1"/>
      <protection hidden="1"/>
    </xf>
    <xf numFmtId="0" fontId="12" fillId="0" borderId="79" xfId="0" applyFont="1" applyBorder="1" applyAlignment="1" applyProtection="1">
      <alignment vertical="center" wrapText="1"/>
      <protection hidden="1"/>
    </xf>
    <xf numFmtId="0" fontId="12" fillId="0" borderId="81" xfId="0" applyFont="1" applyBorder="1" applyAlignment="1" applyProtection="1">
      <alignment vertical="center" wrapText="1"/>
      <protection hidden="1"/>
    </xf>
    <xf numFmtId="0" fontId="12" fillId="0" borderId="32" xfId="0" applyFont="1" applyBorder="1" applyAlignment="1" applyProtection="1">
      <alignment vertical="center" wrapText="1"/>
      <protection hidden="1"/>
    </xf>
    <xf numFmtId="0" fontId="12" fillId="0" borderId="14" xfId="0" applyFont="1" applyBorder="1" applyAlignment="1" applyProtection="1">
      <alignment vertical="center" wrapText="1"/>
      <protection hidden="1"/>
    </xf>
    <xf numFmtId="0" fontId="12" fillId="0" borderId="15" xfId="0" applyFont="1" applyBorder="1" applyAlignment="1" applyProtection="1">
      <alignment vertical="center" wrapText="1"/>
      <protection hidden="1"/>
    </xf>
    <xf numFmtId="0" fontId="12" fillId="0" borderId="16" xfId="0" applyFont="1" applyBorder="1" applyAlignment="1" applyProtection="1">
      <alignment vertical="center" wrapText="1"/>
      <protection hidden="1"/>
    </xf>
    <xf numFmtId="0" fontId="12" fillId="0" borderId="35" xfId="0" applyFont="1" applyBorder="1" applyProtection="1">
      <protection hidden="1"/>
    </xf>
    <xf numFmtId="0" fontId="12" fillId="0" borderId="17" xfId="0" applyFont="1" applyBorder="1" applyProtection="1">
      <protection hidden="1"/>
    </xf>
    <xf numFmtId="0" fontId="12" fillId="0" borderId="20" xfId="0" applyFont="1" applyBorder="1" applyProtection="1">
      <protection hidden="1"/>
    </xf>
    <xf numFmtId="0" fontId="14" fillId="0" borderId="0" xfId="0" applyFont="1" applyAlignment="1" applyProtection="1">
      <alignment horizontal="center" vertical="center"/>
      <protection hidden="1"/>
    </xf>
    <xf numFmtId="0" fontId="12" fillId="0" borderId="30" xfId="0" applyFont="1" applyBorder="1" applyProtection="1">
      <protection hidden="1"/>
    </xf>
    <xf numFmtId="0" fontId="12" fillId="0" borderId="79" xfId="0" applyFont="1" applyBorder="1" applyProtection="1">
      <protection hidden="1"/>
    </xf>
    <xf numFmtId="0" fontId="12" fillId="0" borderId="13" xfId="0" applyFont="1" applyBorder="1" applyProtection="1">
      <protection hidden="1"/>
    </xf>
    <xf numFmtId="0" fontId="12" fillId="0" borderId="80" xfId="0" applyFont="1" applyBorder="1" applyAlignment="1" applyProtection="1">
      <alignment vertical="center" wrapText="1"/>
      <protection hidden="1"/>
    </xf>
    <xf numFmtId="0" fontId="15" fillId="13" borderId="47" xfId="0" applyFont="1" applyFill="1" applyBorder="1" applyAlignment="1" applyProtection="1">
      <alignment horizontal="center" vertical="center" wrapText="1"/>
      <protection locked="0" hidden="1"/>
    </xf>
    <xf numFmtId="0" fontId="15" fillId="13" borderId="48" xfId="0" applyFont="1" applyFill="1" applyBorder="1" applyAlignment="1" applyProtection="1">
      <alignment horizontal="center" vertical="center" wrapText="1"/>
      <protection locked="0" hidden="1"/>
    </xf>
    <xf numFmtId="0" fontId="15" fillId="13" borderId="55" xfId="0" applyFont="1" applyFill="1" applyBorder="1" applyAlignment="1" applyProtection="1">
      <alignment horizontal="center" vertical="center" wrapText="1"/>
      <protection locked="0" hidden="1"/>
    </xf>
    <xf numFmtId="0" fontId="15" fillId="13" borderId="57" xfId="0" applyFont="1" applyFill="1" applyBorder="1" applyAlignment="1" applyProtection="1">
      <alignment horizontal="center" vertical="center" wrapText="1"/>
      <protection locked="0" hidden="1"/>
    </xf>
    <xf numFmtId="0" fontId="12" fillId="8" borderId="20" xfId="0" applyFont="1" applyFill="1" applyBorder="1" applyAlignment="1" applyProtection="1">
      <alignment horizontal="center" vertical="center" wrapText="1"/>
      <protection locked="0" hidden="1"/>
    </xf>
    <xf numFmtId="0" fontId="12" fillId="13" borderId="25" xfId="0" applyFont="1" applyFill="1" applyBorder="1" applyAlignment="1" applyProtection="1">
      <alignment horizontal="center" vertical="center" wrapText="1"/>
      <protection locked="0" hidden="1"/>
    </xf>
    <xf numFmtId="0" fontId="12" fillId="13" borderId="59" xfId="0" applyFont="1" applyFill="1" applyBorder="1" applyAlignment="1" applyProtection="1">
      <alignment horizontal="center" vertical="center" wrapText="1"/>
      <protection locked="0" hidden="1"/>
    </xf>
    <xf numFmtId="0" fontId="12" fillId="13" borderId="28" xfId="0" applyFont="1" applyFill="1" applyBorder="1" applyAlignment="1" applyProtection="1">
      <alignment horizontal="center" vertical="center" wrapText="1"/>
      <protection locked="0" hidden="1"/>
    </xf>
    <xf numFmtId="0" fontId="12" fillId="13" borderId="38" xfId="0" applyFont="1" applyFill="1" applyBorder="1" applyAlignment="1" applyProtection="1">
      <alignment horizontal="center" vertical="center" wrapText="1"/>
      <protection locked="0" hidden="1"/>
    </xf>
    <xf numFmtId="0" fontId="12" fillId="8" borderId="66" xfId="0" applyFont="1" applyFill="1" applyBorder="1" applyAlignment="1" applyProtection="1">
      <alignment horizontal="center" vertical="center" wrapText="1"/>
      <protection locked="0" hidden="1"/>
    </xf>
    <xf numFmtId="0" fontId="12" fillId="8" borderId="2" xfId="0" applyFont="1" applyFill="1" applyBorder="1" applyAlignment="1" applyProtection="1">
      <alignment horizontal="center" vertical="center" wrapText="1"/>
      <protection locked="0" hidden="1"/>
    </xf>
    <xf numFmtId="0" fontId="12" fillId="8" borderId="35" xfId="0" applyFont="1" applyFill="1" applyBorder="1" applyAlignment="1" applyProtection="1">
      <alignment vertical="center" wrapText="1"/>
      <protection locked="0" hidden="1"/>
    </xf>
    <xf numFmtId="0" fontId="12" fillId="8" borderId="27" xfId="0" applyFont="1" applyFill="1" applyBorder="1" applyAlignment="1" applyProtection="1">
      <alignment vertical="center" wrapText="1"/>
      <protection locked="0" hidden="1"/>
    </xf>
    <xf numFmtId="0" fontId="12" fillId="15" borderId="54" xfId="0" applyFont="1" applyFill="1" applyBorder="1" applyAlignment="1" applyProtection="1">
      <alignment horizontal="center" vertical="center" wrapText="1"/>
      <protection locked="0" hidden="1"/>
    </xf>
    <xf numFmtId="0" fontId="12" fillId="8" borderId="13" xfId="0" applyFont="1" applyFill="1" applyBorder="1" applyAlignment="1" applyProtection="1">
      <alignment horizontal="center" vertical="center" wrapText="1"/>
      <protection locked="0" hidden="1"/>
    </xf>
    <xf numFmtId="0" fontId="12" fillId="13" borderId="79" xfId="0" applyFont="1" applyFill="1" applyBorder="1" applyAlignment="1" applyProtection="1">
      <alignment horizontal="center" vertical="center" wrapText="1"/>
      <protection locked="0" hidden="1"/>
    </xf>
    <xf numFmtId="0" fontId="12" fillId="13" borderId="13" xfId="0" applyFont="1" applyFill="1" applyBorder="1" applyAlignment="1" applyProtection="1">
      <alignment horizontal="center" vertical="center" wrapText="1"/>
      <protection locked="0" hidden="1"/>
    </xf>
    <xf numFmtId="0" fontId="12" fillId="8" borderId="30" xfId="0" applyFont="1" applyFill="1" applyBorder="1" applyAlignment="1" applyProtection="1">
      <alignment vertical="center" wrapText="1"/>
      <protection locked="0" hidden="1"/>
    </xf>
    <xf numFmtId="0" fontId="12" fillId="8" borderId="29" xfId="0" applyFont="1" applyFill="1" applyBorder="1" applyAlignment="1" applyProtection="1">
      <alignment vertical="center" wrapText="1"/>
      <protection locked="0" hidden="1"/>
    </xf>
    <xf numFmtId="0" fontId="12" fillId="15" borderId="43" xfId="0" applyFont="1" applyFill="1" applyBorder="1" applyAlignment="1" applyProtection="1">
      <alignment horizontal="center" vertical="center" wrapText="1"/>
      <protection locked="0" hidden="1"/>
    </xf>
    <xf numFmtId="0" fontId="12" fillId="8" borderId="3" xfId="0" applyFont="1" applyFill="1" applyBorder="1" applyAlignment="1" applyProtection="1">
      <alignment horizontal="center" vertical="center" wrapText="1"/>
      <protection locked="0" hidden="1"/>
    </xf>
    <xf numFmtId="0" fontId="12" fillId="13" borderId="12" xfId="0" applyFont="1" applyFill="1" applyBorder="1" applyAlignment="1" applyProtection="1">
      <alignment horizontal="center" vertical="center" wrapText="1"/>
      <protection locked="0" hidden="1"/>
    </xf>
    <xf numFmtId="0" fontId="0" fillId="0" borderId="29" xfId="0" applyBorder="1" applyAlignment="1" applyProtection="1">
      <alignment wrapText="1"/>
      <protection hidden="1"/>
    </xf>
    <xf numFmtId="0" fontId="15" fillId="13" borderId="51" xfId="0" applyFont="1" applyFill="1" applyBorder="1" applyAlignment="1" applyProtection="1">
      <alignment horizontal="center" vertical="center" wrapText="1"/>
      <protection locked="0" hidden="1"/>
    </xf>
    <xf numFmtId="0" fontId="12" fillId="13" borderId="30" xfId="0" applyFont="1" applyFill="1" applyBorder="1" applyAlignment="1" applyProtection="1">
      <alignment horizontal="center" vertical="center" wrapText="1"/>
      <protection locked="0" hidden="1"/>
    </xf>
    <xf numFmtId="0" fontId="13" fillId="8" borderId="81" xfId="0" applyFont="1" applyFill="1" applyBorder="1" applyAlignment="1" applyProtection="1">
      <alignment horizontal="right" vertical="center"/>
      <protection locked="0" hidden="1"/>
    </xf>
    <xf numFmtId="0" fontId="12" fillId="0" borderId="35" xfId="0" applyFont="1" applyBorder="1" applyAlignment="1" applyProtection="1">
      <alignment horizontal="center" vertical="center" wrapText="1"/>
      <protection hidden="1"/>
    </xf>
    <xf numFmtId="0" fontId="12" fillId="0" borderId="30" xfId="0" applyFont="1" applyBorder="1" applyAlignment="1" applyProtection="1">
      <alignment horizontal="center" vertical="center" wrapText="1"/>
      <protection hidden="1"/>
    </xf>
    <xf numFmtId="0" fontId="13" fillId="0" borderId="81" xfId="0" applyFont="1" applyBorder="1" applyAlignment="1" applyProtection="1">
      <alignment horizontal="right" vertical="center"/>
      <protection locked="0" hidden="1"/>
    </xf>
    <xf numFmtId="0" fontId="0" fillId="0" borderId="58" xfId="0" applyBorder="1" applyProtection="1">
      <protection hidden="1"/>
    </xf>
    <xf numFmtId="0" fontId="0" fillId="0" borderId="77" xfId="0" applyBorder="1" applyProtection="1">
      <protection hidden="1"/>
    </xf>
    <xf numFmtId="0" fontId="0" fillId="0" borderId="80" xfId="0" applyBorder="1" applyProtection="1">
      <protection hidden="1"/>
    </xf>
    <xf numFmtId="0" fontId="0" fillId="0" borderId="16" xfId="0" applyBorder="1" applyProtection="1">
      <protection hidden="1"/>
    </xf>
    <xf numFmtId="0" fontId="12" fillId="0" borderId="9" xfId="0" applyFont="1" applyBorder="1" applyAlignment="1" applyProtection="1">
      <alignment horizontal="center" vertical="center" wrapText="1"/>
      <protection hidden="1"/>
    </xf>
    <xf numFmtId="0" fontId="12" fillId="0" borderId="45" xfId="0" applyFont="1" applyBorder="1" applyAlignment="1" applyProtection="1">
      <alignment horizontal="center" vertical="center" wrapText="1"/>
      <protection hidden="1"/>
    </xf>
    <xf numFmtId="0" fontId="12" fillId="13" borderId="2" xfId="0" applyFont="1" applyFill="1" applyBorder="1" applyAlignment="1" applyProtection="1">
      <alignment horizontal="center" vertical="center" wrapText="1"/>
      <protection locked="0" hidden="1"/>
    </xf>
    <xf numFmtId="0" fontId="12" fillId="13" borderId="29" xfId="0" applyFont="1" applyFill="1" applyBorder="1" applyAlignment="1" applyProtection="1">
      <alignment horizontal="center" vertical="center" wrapText="1"/>
      <protection locked="0" hidden="1"/>
    </xf>
    <xf numFmtId="0" fontId="15" fillId="0" borderId="9" xfId="0" applyFont="1" applyBorder="1" applyAlignment="1" applyProtection="1">
      <alignment horizontal="center" vertical="center" wrapText="1"/>
      <protection hidden="1"/>
    </xf>
    <xf numFmtId="0" fontId="15" fillId="0" borderId="51" xfId="0" applyFont="1" applyBorder="1" applyAlignment="1" applyProtection="1">
      <alignment horizontal="center" vertical="center" wrapText="1"/>
      <protection hidden="1"/>
    </xf>
    <xf numFmtId="0" fontId="12" fillId="0" borderId="9"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0" fontId="12" fillId="13" borderId="30" xfId="0" applyFont="1" applyFill="1" applyBorder="1" applyAlignment="1" applyProtection="1">
      <alignment horizontal="center" vertical="center" wrapText="1"/>
      <protection locked="0" hidden="1"/>
    </xf>
    <xf numFmtId="0" fontId="12" fillId="13" borderId="3" xfId="0" applyFont="1" applyFill="1" applyBorder="1" applyAlignment="1" applyProtection="1">
      <alignment horizontal="center" vertical="center" wrapText="1"/>
      <protection locked="0" hidden="1"/>
    </xf>
    <xf numFmtId="0" fontId="12" fillId="13" borderId="4" xfId="0" applyFont="1" applyFill="1" applyBorder="1" applyAlignment="1" applyProtection="1">
      <alignment horizontal="center" vertical="center" wrapText="1"/>
      <protection locked="0" hidden="1"/>
    </xf>
    <xf numFmtId="0" fontId="12" fillId="0" borderId="59" xfId="0" applyFont="1" applyBorder="1" applyAlignment="1" applyProtection="1">
      <alignment horizontal="center" vertical="center" wrapText="1"/>
      <protection hidden="1"/>
    </xf>
    <xf numFmtId="0" fontId="12" fillId="0" borderId="48" xfId="0" applyFont="1" applyBorder="1" applyAlignment="1" applyProtection="1">
      <alignment horizontal="center" vertical="center" wrapText="1"/>
      <protection hidden="1"/>
    </xf>
    <xf numFmtId="0" fontId="12" fillId="0" borderId="40" xfId="0" applyFont="1" applyBorder="1" applyAlignment="1" applyProtection="1">
      <alignment horizontal="center" vertical="center" wrapText="1"/>
      <protection hidden="1"/>
    </xf>
    <xf numFmtId="0" fontId="12" fillId="0" borderId="46" xfId="0" applyFont="1" applyBorder="1" applyAlignment="1" applyProtection="1">
      <alignment horizontal="center" vertical="center" wrapText="1"/>
      <protection hidden="1"/>
    </xf>
    <xf numFmtId="0" fontId="12" fillId="0" borderId="51" xfId="0" applyFont="1" applyBorder="1" applyAlignment="1" applyProtection="1">
      <alignment horizontal="center" vertical="center" wrapText="1"/>
      <protection hidden="1"/>
    </xf>
    <xf numFmtId="0" fontId="13" fillId="0" borderId="30" xfId="0" applyFont="1" applyBorder="1" applyAlignment="1" applyProtection="1">
      <alignment horizontal="left" vertical="center"/>
      <protection hidden="1"/>
    </xf>
    <xf numFmtId="0" fontId="13" fillId="0" borderId="3" xfId="0" applyFont="1" applyBorder="1" applyAlignment="1" applyProtection="1">
      <alignment horizontal="left" vertical="center"/>
      <protection hidden="1"/>
    </xf>
    <xf numFmtId="0" fontId="12" fillId="15" borderId="81" xfId="0" applyFont="1" applyFill="1" applyBorder="1" applyAlignment="1" applyProtection="1">
      <alignment horizontal="center"/>
      <protection locked="0" hidden="1"/>
    </xf>
    <xf numFmtId="0" fontId="12" fillId="15" borderId="13" xfId="0" applyFont="1" applyFill="1" applyBorder="1" applyAlignment="1" applyProtection="1">
      <alignment horizontal="center"/>
      <protection locked="0" hidden="1"/>
    </xf>
    <xf numFmtId="0" fontId="12" fillId="15" borderId="15" xfId="0" applyFont="1" applyFill="1" applyBorder="1" applyAlignment="1" applyProtection="1">
      <alignment horizontal="center"/>
      <protection locked="0" hidden="1"/>
    </xf>
    <xf numFmtId="0" fontId="12" fillId="15" borderId="16" xfId="0" applyFont="1" applyFill="1" applyBorder="1" applyAlignment="1" applyProtection="1">
      <alignment horizontal="center"/>
      <protection locked="0" hidden="1"/>
    </xf>
    <xf numFmtId="0" fontId="12" fillId="13" borderId="35" xfId="0" applyFont="1" applyFill="1" applyBorder="1" applyAlignment="1" applyProtection="1">
      <alignment horizontal="center" vertical="center" wrapText="1"/>
      <protection locked="0" hidden="1"/>
    </xf>
    <xf numFmtId="0" fontId="12" fillId="13" borderId="26" xfId="0" applyFont="1" applyFill="1" applyBorder="1" applyAlignment="1" applyProtection="1">
      <alignment horizontal="center" vertical="center" wrapText="1"/>
      <protection locked="0" hidden="1"/>
    </xf>
    <xf numFmtId="0" fontId="40" fillId="0" borderId="58" xfId="0" applyFont="1" applyBorder="1" applyAlignment="1" applyProtection="1">
      <alignment horizontal="left"/>
      <protection hidden="1"/>
    </xf>
    <xf numFmtId="0" fontId="40" fillId="0" borderId="0" xfId="0" applyFont="1" applyAlignment="1" applyProtection="1">
      <alignment horizontal="left"/>
      <protection hidden="1"/>
    </xf>
    <xf numFmtId="0" fontId="12" fillId="13" borderId="19" xfId="0" applyFont="1" applyFill="1" applyBorder="1" applyAlignment="1" applyProtection="1">
      <alignment horizontal="center" vertical="center" wrapText="1"/>
      <protection locked="0" hidden="1"/>
    </xf>
    <xf numFmtId="0" fontId="12" fillId="13" borderId="27" xfId="0" applyFont="1" applyFill="1" applyBorder="1" applyAlignment="1" applyProtection="1">
      <alignment horizontal="center" vertical="center" wrapText="1"/>
      <protection locked="0" hidden="1"/>
    </xf>
    <xf numFmtId="0" fontId="13" fillId="0" borderId="17" xfId="0" applyFont="1" applyBorder="1" applyAlignment="1" applyProtection="1">
      <alignment horizontal="center" vertical="center"/>
      <protection hidden="1"/>
    </xf>
    <xf numFmtId="0" fontId="13" fillId="0" borderId="79" xfId="0" applyFont="1" applyBorder="1" applyAlignment="1" applyProtection="1">
      <alignment horizontal="center" vertical="center"/>
      <protection hidden="1"/>
    </xf>
    <xf numFmtId="0" fontId="12" fillId="8" borderId="19" xfId="0" applyFont="1" applyFill="1" applyBorder="1" applyAlignment="1" applyProtection="1">
      <alignment horizontal="center"/>
      <protection locked="0" hidden="1"/>
    </xf>
    <xf numFmtId="0" fontId="12" fillId="8" borderId="26" xfId="0" applyFont="1" applyFill="1" applyBorder="1" applyAlignment="1" applyProtection="1">
      <alignment horizontal="center"/>
      <protection locked="0" hidden="1"/>
    </xf>
    <xf numFmtId="0" fontId="12" fillId="8" borderId="27" xfId="0" applyFont="1" applyFill="1" applyBorder="1" applyAlignment="1" applyProtection="1">
      <alignment horizontal="center"/>
      <protection locked="0" hidden="1"/>
    </xf>
    <xf numFmtId="0" fontId="13" fillId="0" borderId="31" xfId="0" applyFont="1" applyBorder="1" applyAlignment="1" applyProtection="1">
      <alignment horizontal="left" vertical="center"/>
      <protection hidden="1"/>
    </xf>
    <xf numFmtId="0" fontId="13" fillId="0" borderId="69" xfId="0" applyFont="1" applyBorder="1" applyAlignment="1" applyProtection="1">
      <alignment horizontal="left" vertical="center"/>
      <protection hidden="1"/>
    </xf>
    <xf numFmtId="0" fontId="13" fillId="0" borderId="32" xfId="0" applyFont="1" applyBorder="1" applyAlignment="1" applyProtection="1">
      <alignment horizontal="left" vertical="center" wrapText="1"/>
      <protection hidden="1"/>
    </xf>
    <xf numFmtId="0" fontId="13" fillId="0" borderId="33" xfId="0" applyFont="1" applyBorder="1" applyAlignment="1" applyProtection="1">
      <alignment horizontal="left" vertical="center"/>
      <protection hidden="1"/>
    </xf>
    <xf numFmtId="0" fontId="12" fillId="8" borderId="2" xfId="0" applyFont="1" applyFill="1" applyBorder="1" applyAlignment="1" applyProtection="1">
      <alignment horizontal="center" vertical="center"/>
      <protection locked="0" hidden="1"/>
    </xf>
    <xf numFmtId="0" fontId="12" fillId="8" borderId="3" xfId="0" applyFont="1" applyFill="1" applyBorder="1" applyAlignment="1" applyProtection="1">
      <alignment horizontal="center" vertical="center"/>
      <protection locked="0" hidden="1"/>
    </xf>
    <xf numFmtId="0" fontId="12" fillId="8" borderId="29" xfId="0" applyFont="1" applyFill="1" applyBorder="1" applyAlignment="1" applyProtection="1">
      <alignment horizontal="center" vertical="center"/>
      <protection locked="0" hidden="1"/>
    </xf>
    <xf numFmtId="0" fontId="12" fillId="8" borderId="81" xfId="0" applyFont="1" applyFill="1" applyBorder="1" applyAlignment="1" applyProtection="1">
      <alignment horizontal="center" vertical="center"/>
      <protection locked="0" hidden="1"/>
    </xf>
    <xf numFmtId="0" fontId="12" fillId="8" borderId="13" xfId="0" applyFont="1" applyFill="1" applyBorder="1" applyAlignment="1" applyProtection="1">
      <alignment horizontal="center" vertical="center"/>
      <protection locked="0" hidden="1"/>
    </xf>
    <xf numFmtId="0" fontId="12" fillId="0" borderId="81" xfId="0" applyFont="1" applyBorder="1" applyAlignment="1" applyProtection="1">
      <alignment horizontal="left"/>
      <protection hidden="1"/>
    </xf>
    <xf numFmtId="0" fontId="12" fillId="0" borderId="13" xfId="0" applyFont="1" applyBorder="1" applyAlignment="1" applyProtection="1">
      <alignment horizontal="left"/>
      <protection hidden="1"/>
    </xf>
    <xf numFmtId="0" fontId="15" fillId="13" borderId="51" xfId="0" applyFont="1" applyFill="1" applyBorder="1" applyAlignment="1" applyProtection="1">
      <alignment horizontal="center" vertical="center" wrapText="1"/>
      <protection locked="0" hidden="1"/>
    </xf>
    <xf numFmtId="0" fontId="15" fillId="13" borderId="45" xfId="0" applyFont="1" applyFill="1" applyBorder="1" applyAlignment="1" applyProtection="1">
      <alignment horizontal="center" vertical="center" wrapText="1"/>
      <protection locked="0" hidden="1"/>
    </xf>
    <xf numFmtId="0" fontId="13" fillId="8" borderId="81" xfId="0" applyFont="1" applyFill="1" applyBorder="1" applyAlignment="1" applyProtection="1">
      <alignment horizontal="right" vertical="center"/>
      <protection locked="0" hidden="1"/>
    </xf>
    <xf numFmtId="0" fontId="13" fillId="0" borderId="81" xfId="0" applyFont="1" applyBorder="1" applyAlignment="1" applyProtection="1">
      <alignment horizontal="left"/>
      <protection hidden="1"/>
    </xf>
    <xf numFmtId="0" fontId="13" fillId="0" borderId="13" xfId="0" applyFont="1" applyBorder="1" applyAlignment="1" applyProtection="1">
      <alignment horizontal="left"/>
      <protection hidden="1"/>
    </xf>
    <xf numFmtId="0" fontId="12" fillId="8" borderId="81" xfId="0" applyFont="1" applyFill="1" applyBorder="1" applyAlignment="1" applyProtection="1">
      <alignment horizontal="right" vertical="center"/>
      <protection locked="0" hidden="1"/>
    </xf>
    <xf numFmtId="0" fontId="13" fillId="0" borderId="23" xfId="0" applyFont="1" applyBorder="1" applyAlignment="1" applyProtection="1">
      <alignment horizontal="center" vertical="center" wrapText="1"/>
      <protection hidden="1"/>
    </xf>
    <xf numFmtId="0" fontId="13" fillId="0" borderId="50" xfId="0" applyFont="1" applyBorder="1" applyAlignment="1" applyProtection="1">
      <alignment horizontal="center" vertical="center" wrapText="1"/>
      <protection hidden="1"/>
    </xf>
    <xf numFmtId="0" fontId="13" fillId="0" borderId="10" xfId="0" applyFont="1" applyBorder="1" applyAlignment="1" applyProtection="1">
      <alignment horizontal="center" vertical="center" wrapText="1"/>
      <protection hidden="1"/>
    </xf>
    <xf numFmtId="0" fontId="13" fillId="0" borderId="11" xfId="0" applyFont="1" applyBorder="1" applyAlignment="1" applyProtection="1">
      <alignment horizontal="center" vertical="center" wrapText="1"/>
      <protection hidden="1"/>
    </xf>
    <xf numFmtId="0" fontId="15" fillId="13" borderId="83" xfId="0" applyFont="1" applyFill="1" applyBorder="1" applyAlignment="1" applyProtection="1">
      <alignment horizontal="center" vertical="center" wrapText="1"/>
      <protection locked="0" hidden="1"/>
    </xf>
    <xf numFmtId="0" fontId="15" fillId="13" borderId="63" xfId="0" applyFont="1" applyFill="1" applyBorder="1" applyAlignment="1" applyProtection="1">
      <alignment horizontal="center" vertical="center" wrapText="1"/>
      <protection locked="0" hidden="1"/>
    </xf>
    <xf numFmtId="0" fontId="12" fillId="0" borderId="0" xfId="0" applyFont="1" applyAlignment="1">
      <alignment horizontal="left" vertical="center" wrapText="1"/>
    </xf>
    <xf numFmtId="0" fontId="12" fillId="0" borderId="0" xfId="0" applyFont="1" applyAlignment="1">
      <alignment horizontal="left" vertical="top" wrapText="1"/>
    </xf>
    <xf numFmtId="0" fontId="34" fillId="0" borderId="0" xfId="0" applyFont="1" applyAlignment="1">
      <alignment horizontal="left" vertical="center"/>
    </xf>
    <xf numFmtId="0" fontId="12" fillId="0" borderId="81" xfId="0" applyFont="1" applyBorder="1" applyAlignment="1">
      <alignment horizontal="center"/>
    </xf>
    <xf numFmtId="0" fontId="29" fillId="14" borderId="81" xfId="0" applyFont="1" applyFill="1" applyBorder="1" applyAlignment="1">
      <alignment horizontal="center"/>
    </xf>
    <xf numFmtId="0" fontId="29" fillId="9" borderId="81" xfId="0" applyFont="1" applyFill="1" applyBorder="1" applyAlignment="1">
      <alignment horizontal="center"/>
    </xf>
    <xf numFmtId="0" fontId="29" fillId="4" borderId="81" xfId="0" applyFont="1" applyFill="1" applyBorder="1" applyAlignment="1">
      <alignment horizontal="center"/>
    </xf>
    <xf numFmtId="0" fontId="29" fillId="6" borderId="81" xfId="0" applyFont="1" applyFill="1" applyBorder="1" applyAlignment="1">
      <alignment horizontal="center"/>
    </xf>
    <xf numFmtId="0" fontId="29" fillId="16" borderId="81" xfId="0" applyFont="1" applyFill="1" applyBorder="1" applyAlignment="1">
      <alignment horizontal="center"/>
    </xf>
    <xf numFmtId="0" fontId="29" fillId="21" borderId="81" xfId="0" applyFont="1" applyFill="1" applyBorder="1" applyAlignment="1">
      <alignment horizontal="center"/>
    </xf>
    <xf numFmtId="0" fontId="78" fillId="0" borderId="0" xfId="0" applyFont="1" applyAlignment="1">
      <alignment horizontal="left" vertical="center"/>
    </xf>
    <xf numFmtId="14" fontId="35" fillId="0" borderId="0" xfId="0" applyNumberFormat="1" applyFont="1" applyAlignment="1">
      <alignment horizontal="center"/>
    </xf>
    <xf numFmtId="0" fontId="35" fillId="0" borderId="0" xfId="0" applyFont="1" applyAlignment="1">
      <alignment horizontal="center"/>
    </xf>
    <xf numFmtId="0" fontId="35" fillId="0" borderId="0" xfId="0" applyFont="1" applyAlignment="1">
      <alignment horizontal="left" vertical="center"/>
    </xf>
    <xf numFmtId="0" fontId="35" fillId="0" borderId="0" xfId="0" applyFont="1" applyAlignment="1">
      <alignment horizontal="left" vertical="top" wrapText="1"/>
    </xf>
    <xf numFmtId="0" fontId="12" fillId="0" borderId="0" xfId="0" applyFont="1" applyAlignment="1">
      <alignment horizontal="left"/>
    </xf>
    <xf numFmtId="0" fontId="12" fillId="0" borderId="0" xfId="0" applyFont="1" applyAlignment="1">
      <alignment horizontal="left" wrapText="1"/>
    </xf>
    <xf numFmtId="0" fontId="12" fillId="0" borderId="0" xfId="0" applyFont="1" applyAlignment="1">
      <alignment horizontal="left" vertical="center"/>
    </xf>
    <xf numFmtId="0" fontId="55" fillId="0" borderId="0" xfId="0" applyFont="1" applyAlignment="1">
      <alignment horizontal="center" wrapText="1"/>
    </xf>
    <xf numFmtId="0" fontId="27" fillId="0" borderId="0" xfId="0" applyFont="1" applyAlignment="1">
      <alignment horizontal="left"/>
    </xf>
    <xf numFmtId="0" fontId="14" fillId="0" borderId="0" xfId="0" applyFont="1" applyAlignment="1">
      <alignment horizontal="center" wrapText="1"/>
    </xf>
    <xf numFmtId="0" fontId="12" fillId="8" borderId="1" xfId="0" applyFont="1" applyFill="1" applyBorder="1" applyAlignment="1">
      <alignment horizontal="center" vertical="center"/>
    </xf>
    <xf numFmtId="0" fontId="12" fillId="0" borderId="81"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8"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8" xfId="0" applyFont="1" applyBorder="1" applyAlignment="1">
      <alignment horizontal="center" vertical="center"/>
    </xf>
    <xf numFmtId="0" fontId="12" fillId="0" borderId="6" xfId="0" applyFont="1" applyBorder="1" applyAlignment="1">
      <alignment horizontal="center" vertical="center"/>
    </xf>
    <xf numFmtId="0" fontId="12" fillId="8" borderId="81"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1" xfId="0" applyFont="1" applyFill="1" applyBorder="1" applyAlignment="1">
      <alignment horizontal="center"/>
    </xf>
    <xf numFmtId="0" fontId="26" fillId="0" borderId="0" xfId="0" applyFont="1" applyAlignment="1" applyProtection="1">
      <alignment horizontal="left"/>
      <protection hidden="1"/>
    </xf>
    <xf numFmtId="0" fontId="28" fillId="9" borderId="23" xfId="0" applyFont="1" applyFill="1" applyBorder="1" applyAlignment="1" applyProtection="1">
      <alignment horizontal="center" vertical="center" wrapText="1"/>
      <protection hidden="1"/>
    </xf>
    <xf numFmtId="0" fontId="28" fillId="9" borderId="50" xfId="0" applyFont="1" applyFill="1" applyBorder="1" applyAlignment="1" applyProtection="1">
      <alignment horizontal="center" vertical="center"/>
      <protection hidden="1"/>
    </xf>
    <xf numFmtId="0" fontId="28" fillId="9" borderId="24" xfId="0" applyFont="1" applyFill="1" applyBorder="1" applyAlignment="1" applyProtection="1">
      <alignment horizontal="center" vertical="center"/>
      <protection hidden="1"/>
    </xf>
    <xf numFmtId="0" fontId="29" fillId="5" borderId="40" xfId="0" applyFont="1" applyFill="1" applyBorder="1" applyAlignment="1" applyProtection="1">
      <alignment horizontal="center" vertical="center" wrapText="1"/>
      <protection hidden="1"/>
    </xf>
    <xf numFmtId="0" fontId="29" fillId="5" borderId="46" xfId="0" applyFont="1" applyFill="1" applyBorder="1" applyAlignment="1" applyProtection="1">
      <alignment horizontal="center" vertical="center" wrapText="1"/>
      <protection hidden="1"/>
    </xf>
    <xf numFmtId="0" fontId="12" fillId="0" borderId="25" xfId="0" applyFont="1" applyBorder="1" applyAlignment="1" applyProtection="1">
      <alignment horizontal="center" vertical="center"/>
      <protection hidden="1"/>
    </xf>
    <xf numFmtId="0" fontId="12" fillId="0" borderId="47" xfId="0" applyFont="1" applyBorder="1" applyAlignment="1" applyProtection="1">
      <alignment horizontal="center" vertical="center"/>
      <protection hidden="1"/>
    </xf>
    <xf numFmtId="0" fontId="12" fillId="0" borderId="60" xfId="0" applyFont="1" applyBorder="1" applyAlignment="1" applyProtection="1">
      <alignment horizontal="center" vertical="center" wrapText="1"/>
      <protection hidden="1"/>
    </xf>
    <xf numFmtId="0" fontId="12" fillId="0" borderId="49" xfId="0" applyFont="1" applyBorder="1" applyAlignment="1" applyProtection="1">
      <alignment horizontal="center" vertical="center" wrapText="1"/>
      <protection hidden="1"/>
    </xf>
    <xf numFmtId="0" fontId="14" fillId="0" borderId="59" xfId="0" applyFont="1" applyBorder="1" applyAlignment="1" applyProtection="1">
      <alignment horizontal="center" vertical="center" wrapText="1"/>
      <protection hidden="1"/>
    </xf>
    <xf numFmtId="0" fontId="14" fillId="0" borderId="48" xfId="0" applyFont="1" applyBorder="1" applyAlignment="1" applyProtection="1">
      <alignment horizontal="center" vertical="center" wrapText="1"/>
      <protection hidden="1"/>
    </xf>
    <xf numFmtId="0" fontId="12" fillId="0" borderId="45" xfId="0" applyFont="1" applyBorder="1" applyAlignment="1" applyProtection="1">
      <alignment horizontal="right" wrapText="1"/>
      <protection hidden="1"/>
    </xf>
    <xf numFmtId="0" fontId="79" fillId="9" borderId="23" xfId="0" applyFont="1" applyFill="1" applyBorder="1" applyAlignment="1" applyProtection="1">
      <alignment horizontal="center" vertical="center" wrapText="1"/>
      <protection hidden="1"/>
    </xf>
    <xf numFmtId="0" fontId="79" fillId="9" borderId="24" xfId="0" applyFont="1" applyFill="1" applyBorder="1" applyAlignment="1" applyProtection="1">
      <alignment horizontal="center" vertical="center" wrapText="1"/>
      <protection hidden="1"/>
    </xf>
    <xf numFmtId="0" fontId="14" fillId="0" borderId="45" xfId="0" applyFont="1" applyBorder="1" applyAlignment="1">
      <alignment horizontal="right" wrapText="1"/>
    </xf>
    <xf numFmtId="0" fontId="12" fillId="17" borderId="35" xfId="0" applyFont="1" applyFill="1" applyBorder="1" applyAlignment="1">
      <alignment horizontal="center" vertical="center"/>
    </xf>
    <xf numFmtId="0" fontId="12" fillId="17" borderId="32" xfId="0" applyFont="1" applyFill="1" applyBorder="1" applyAlignment="1">
      <alignment horizontal="center" vertical="center"/>
    </xf>
    <xf numFmtId="0" fontId="12" fillId="17" borderId="54" xfId="0" applyFont="1" applyFill="1" applyBorder="1" applyAlignment="1">
      <alignment horizontal="center" vertical="center"/>
    </xf>
    <xf numFmtId="0" fontId="12" fillId="17" borderId="44" xfId="0" applyFont="1" applyFill="1" applyBorder="1" applyAlignment="1">
      <alignment horizontal="center" vertical="center"/>
    </xf>
    <xf numFmtId="0" fontId="12" fillId="7" borderId="64" xfId="0" applyFont="1" applyFill="1" applyBorder="1" applyAlignment="1">
      <alignment horizontal="center"/>
    </xf>
    <xf numFmtId="0" fontId="12" fillId="7" borderId="19" xfId="0" applyFont="1" applyFill="1" applyBorder="1" applyAlignment="1">
      <alignment horizontal="center"/>
    </xf>
    <xf numFmtId="0" fontId="12" fillId="0" borderId="26" xfId="0" applyFont="1" applyBorder="1" applyAlignment="1">
      <alignment horizontal="center"/>
    </xf>
    <xf numFmtId="0" fontId="12" fillId="0" borderId="27" xfId="0" applyFont="1" applyBorder="1" applyAlignment="1">
      <alignment horizontal="center"/>
    </xf>
    <xf numFmtId="0" fontId="63" fillId="0" borderId="2" xfId="0" applyFont="1" applyBorder="1" applyAlignment="1" applyProtection="1">
      <alignment horizontal="center" vertical="center" wrapText="1"/>
      <protection hidden="1"/>
    </xf>
    <xf numFmtId="0" fontId="63" fillId="0" borderId="3" xfId="0" applyFont="1" applyBorder="1" applyAlignment="1" applyProtection="1">
      <alignment horizontal="center" vertical="center" wrapText="1"/>
      <protection hidden="1"/>
    </xf>
    <xf numFmtId="0" fontId="63" fillId="0" borderId="4" xfId="0" applyFont="1" applyBorder="1" applyAlignment="1" applyProtection="1">
      <alignment horizontal="center" vertical="center" wrapText="1"/>
      <protection hidden="1"/>
    </xf>
    <xf numFmtId="0" fontId="63" fillId="11" borderId="40" xfId="0" applyFont="1" applyFill="1" applyBorder="1" applyAlignment="1" applyProtection="1">
      <alignment horizontal="center" vertical="center" wrapText="1"/>
      <protection hidden="1"/>
    </xf>
    <xf numFmtId="0" fontId="63" fillId="11" borderId="41" xfId="0" applyFont="1" applyFill="1" applyBorder="1" applyAlignment="1" applyProtection="1">
      <alignment horizontal="center" vertical="center" wrapText="1"/>
      <protection hidden="1"/>
    </xf>
    <xf numFmtId="0" fontId="63" fillId="11" borderId="3" xfId="0" applyFont="1" applyFill="1" applyBorder="1" applyAlignment="1" applyProtection="1">
      <alignment horizontal="center" vertical="center" wrapText="1"/>
      <protection hidden="1"/>
    </xf>
    <xf numFmtId="0" fontId="63" fillId="11" borderId="4" xfId="0" applyFont="1" applyFill="1" applyBorder="1" applyAlignment="1" applyProtection="1">
      <alignment horizontal="center" vertical="center" wrapText="1"/>
      <protection hidden="1"/>
    </xf>
    <xf numFmtId="0" fontId="63" fillId="11" borderId="1" xfId="0" applyFont="1" applyFill="1" applyBorder="1" applyAlignment="1" applyProtection="1">
      <alignment horizontal="center" vertical="center" wrapText="1"/>
      <protection hidden="1"/>
    </xf>
    <xf numFmtId="0" fontId="63" fillId="11" borderId="5" xfId="0" applyFont="1" applyFill="1" applyBorder="1" applyAlignment="1" applyProtection="1">
      <alignment horizontal="center" vertical="center" wrapText="1"/>
      <protection hidden="1"/>
    </xf>
    <xf numFmtId="0" fontId="63" fillId="11" borderId="2" xfId="0" applyFont="1" applyFill="1" applyBorder="1" applyAlignment="1" applyProtection="1">
      <alignment horizontal="center" vertical="center" wrapText="1"/>
      <protection hidden="1"/>
    </xf>
    <xf numFmtId="0" fontId="63" fillId="11" borderId="7" xfId="0" applyFont="1" applyFill="1" applyBorder="1" applyAlignment="1" applyProtection="1">
      <alignment horizontal="center" vertical="center" wrapText="1"/>
      <protection hidden="1"/>
    </xf>
    <xf numFmtId="0" fontId="63" fillId="11" borderId="30" xfId="0" applyFont="1" applyFill="1" applyBorder="1" applyAlignment="1" applyProtection="1">
      <alignment horizontal="center" vertical="center" wrapText="1"/>
      <protection hidden="1"/>
    </xf>
    <xf numFmtId="0" fontId="63" fillId="11" borderId="35" xfId="0" applyFont="1" applyFill="1" applyBorder="1" applyAlignment="1" applyProtection="1">
      <alignment horizontal="center" vertical="center"/>
      <protection hidden="1"/>
    </xf>
    <xf numFmtId="0" fontId="63" fillId="11" borderId="26" xfId="0" applyFont="1" applyFill="1" applyBorder="1" applyAlignment="1" applyProtection="1">
      <alignment horizontal="center" vertical="center"/>
      <protection hidden="1"/>
    </xf>
    <xf numFmtId="0" fontId="63" fillId="11" borderId="27" xfId="0" applyFont="1" applyFill="1" applyBorder="1" applyAlignment="1" applyProtection="1">
      <alignment horizontal="center" vertical="center"/>
      <protection hidden="1"/>
    </xf>
    <xf numFmtId="0" fontId="63" fillId="11" borderId="65" xfId="0" applyFont="1" applyFill="1" applyBorder="1" applyAlignment="1" applyProtection="1">
      <alignment horizontal="center" vertical="center" wrapText="1"/>
      <protection hidden="1"/>
    </xf>
    <xf numFmtId="0" fontId="63" fillId="11" borderId="10" xfId="0" applyFont="1" applyFill="1" applyBorder="1" applyAlignment="1" applyProtection="1">
      <alignment horizontal="center" vertical="center" wrapText="1"/>
      <protection hidden="1"/>
    </xf>
    <xf numFmtId="0" fontId="63" fillId="11" borderId="52" xfId="0" applyFont="1" applyFill="1" applyBorder="1" applyAlignment="1" applyProtection="1">
      <alignment horizontal="center" vertical="center" wrapText="1"/>
      <protection hidden="1"/>
    </xf>
    <xf numFmtId="0" fontId="63" fillId="11" borderId="67" xfId="0" applyFont="1" applyFill="1" applyBorder="1" applyAlignment="1" applyProtection="1">
      <alignment horizontal="center" vertical="center" wrapText="1"/>
      <protection hidden="1"/>
    </xf>
    <xf numFmtId="0" fontId="63" fillId="11" borderId="0" xfId="0" applyFont="1" applyFill="1" applyAlignment="1" applyProtection="1">
      <alignment horizontal="center" vertical="center" wrapText="1"/>
      <protection hidden="1"/>
    </xf>
    <xf numFmtId="0" fontId="63" fillId="11" borderId="75" xfId="0" applyFont="1" applyFill="1" applyBorder="1" applyAlignment="1" applyProtection="1">
      <alignment horizontal="center" vertical="center" wrapText="1"/>
      <protection hidden="1"/>
    </xf>
    <xf numFmtId="0" fontId="63" fillId="11" borderId="8" xfId="0" applyFont="1" applyFill="1" applyBorder="1" applyAlignment="1" applyProtection="1">
      <alignment horizontal="center" vertical="center" wrapText="1"/>
      <protection hidden="1"/>
    </xf>
    <xf numFmtId="0" fontId="63" fillId="11" borderId="66" xfId="0" applyFont="1" applyFill="1" applyBorder="1" applyAlignment="1" applyProtection="1">
      <alignment horizontal="center" vertical="center" wrapText="1"/>
      <protection hidden="1"/>
    </xf>
    <xf numFmtId="0" fontId="63" fillId="11" borderId="85" xfId="0" applyFont="1" applyFill="1" applyBorder="1" applyAlignment="1" applyProtection="1">
      <alignment horizontal="center" vertical="center" wrapText="1"/>
      <protection hidden="1"/>
    </xf>
    <xf numFmtId="0" fontId="62" fillId="0" borderId="0" xfId="0" applyFont="1" applyAlignment="1" applyProtection="1">
      <alignment horizontal="left" vertical="center" shrinkToFit="1"/>
      <protection hidden="1"/>
    </xf>
    <xf numFmtId="0" fontId="63" fillId="0" borderId="3" xfId="0" applyFont="1" applyBorder="1" applyAlignment="1" applyProtection="1">
      <alignment horizontal="left" vertical="center" wrapText="1"/>
      <protection hidden="1"/>
    </xf>
    <xf numFmtId="0" fontId="63" fillId="0" borderId="29" xfId="0" applyFont="1" applyBorder="1" applyAlignment="1" applyProtection="1">
      <alignment horizontal="left" vertical="center" wrapText="1"/>
      <protection hidden="1"/>
    </xf>
    <xf numFmtId="0" fontId="63" fillId="11" borderId="35" xfId="0" applyFont="1" applyFill="1" applyBorder="1" applyAlignment="1" applyProtection="1">
      <alignment horizontal="center" vertical="center" wrapText="1"/>
      <protection hidden="1"/>
    </xf>
    <xf numFmtId="0" fontId="63" fillId="11" borderId="26" xfId="0" applyFont="1" applyFill="1" applyBorder="1" applyAlignment="1" applyProtection="1">
      <alignment horizontal="center" vertical="center" wrapText="1"/>
      <protection hidden="1"/>
    </xf>
    <xf numFmtId="0" fontId="63" fillId="11" borderId="27" xfId="0" applyFont="1" applyFill="1" applyBorder="1" applyAlignment="1" applyProtection="1">
      <alignment horizontal="center" vertical="center" wrapText="1"/>
      <protection hidden="1"/>
    </xf>
    <xf numFmtId="0" fontId="63" fillId="0" borderId="51" xfId="0" applyFont="1" applyBorder="1" applyAlignment="1" applyProtection="1">
      <alignment horizontal="center" vertical="center" wrapText="1"/>
      <protection hidden="1"/>
    </xf>
    <xf numFmtId="0" fontId="63" fillId="0" borderId="45" xfId="0" applyFont="1" applyBorder="1" applyAlignment="1" applyProtection="1">
      <alignment horizontal="center" vertical="center" wrapText="1"/>
      <protection hidden="1"/>
    </xf>
    <xf numFmtId="0" fontId="63" fillId="0" borderId="63" xfId="0" applyFont="1" applyBorder="1" applyAlignment="1" applyProtection="1">
      <alignment horizontal="center" vertical="center" wrapText="1"/>
      <protection hidden="1"/>
    </xf>
    <xf numFmtId="0" fontId="63" fillId="11" borderId="25" xfId="0" applyFont="1" applyFill="1" applyBorder="1" applyAlignment="1" applyProtection="1">
      <alignment horizontal="center" vertical="center"/>
      <protection hidden="1"/>
    </xf>
    <xf numFmtId="0" fontId="63" fillId="11" borderId="65" xfId="0" applyFont="1" applyFill="1" applyBorder="1" applyAlignment="1" applyProtection="1">
      <alignment horizontal="center" vertical="center"/>
      <protection hidden="1"/>
    </xf>
    <xf numFmtId="0" fontId="63" fillId="11" borderId="17" xfId="0" applyFont="1" applyFill="1" applyBorder="1" applyAlignment="1" applyProtection="1">
      <alignment horizontal="center" vertical="center"/>
      <protection hidden="1"/>
    </xf>
    <xf numFmtId="0" fontId="63" fillId="11" borderId="19" xfId="0" applyFont="1" applyFill="1" applyBorder="1" applyAlignment="1" applyProtection="1">
      <alignment horizontal="center" vertical="center"/>
      <protection hidden="1"/>
    </xf>
    <xf numFmtId="0" fontId="63" fillId="11" borderId="59" xfId="0" applyFont="1" applyFill="1" applyBorder="1" applyAlignment="1" applyProtection="1">
      <alignment horizontal="center" vertical="center"/>
      <protection hidden="1"/>
    </xf>
    <xf numFmtId="0" fontId="63" fillId="0" borderId="17" xfId="0" applyFont="1" applyBorder="1" applyAlignment="1" applyProtection="1">
      <alignment horizontal="right" vertical="center"/>
      <protection hidden="1"/>
    </xf>
    <xf numFmtId="0" fontId="63" fillId="0" borderId="20" xfId="0" applyFont="1" applyBorder="1" applyAlignment="1" applyProtection="1">
      <alignment horizontal="right" vertical="center"/>
      <protection hidden="1"/>
    </xf>
    <xf numFmtId="0" fontId="63" fillId="0" borderId="79" xfId="0" applyFont="1" applyBorder="1" applyAlignment="1" applyProtection="1">
      <alignment horizontal="right" vertical="center"/>
      <protection hidden="1"/>
    </xf>
    <xf numFmtId="0" fontId="63" fillId="0" borderId="13" xfId="0" applyFont="1" applyBorder="1" applyAlignment="1" applyProtection="1">
      <alignment horizontal="right" vertical="center"/>
      <protection hidden="1"/>
    </xf>
    <xf numFmtId="0" fontId="63" fillId="11" borderId="52" xfId="0" applyFont="1" applyFill="1" applyBorder="1" applyAlignment="1" applyProtection="1">
      <alignment horizontal="center" vertical="center"/>
      <protection hidden="1"/>
    </xf>
    <xf numFmtId="0" fontId="63" fillId="0" borderId="32" xfId="0" applyFont="1" applyBorder="1" applyAlignment="1" applyProtection="1">
      <alignment horizontal="right" vertical="center"/>
      <protection hidden="1"/>
    </xf>
    <xf numFmtId="0" fontId="63" fillId="0" borderId="34" xfId="0" applyFont="1" applyBorder="1" applyAlignment="1" applyProtection="1">
      <alignment horizontal="right" vertical="center"/>
      <protection hidden="1"/>
    </xf>
    <xf numFmtId="0" fontId="63" fillId="11" borderId="11" xfId="0" applyFont="1" applyFill="1" applyBorder="1" applyAlignment="1" applyProtection="1">
      <alignment horizontal="center" vertical="center" wrapText="1"/>
      <protection hidden="1"/>
    </xf>
    <xf numFmtId="0" fontId="63" fillId="11" borderId="62" xfId="0" applyFont="1" applyFill="1" applyBorder="1" applyAlignment="1" applyProtection="1">
      <alignment horizontal="center" vertical="center" wrapText="1"/>
      <protection hidden="1"/>
    </xf>
    <xf numFmtId="0" fontId="63" fillId="0" borderId="30" xfId="0" applyFont="1" applyBorder="1" applyAlignment="1" applyProtection="1">
      <alignment horizontal="right" vertical="center"/>
      <protection hidden="1"/>
    </xf>
    <xf numFmtId="0" fontId="63" fillId="0" borderId="29" xfId="0" applyFont="1" applyBorder="1" applyAlignment="1" applyProtection="1">
      <alignment horizontal="right" vertical="center"/>
      <protection hidden="1"/>
    </xf>
    <xf numFmtId="0" fontId="63" fillId="11" borderId="18" xfId="0" applyFont="1" applyFill="1" applyBorder="1" applyAlignment="1" applyProtection="1">
      <alignment horizontal="center" vertical="center" wrapText="1"/>
      <protection hidden="1"/>
    </xf>
    <xf numFmtId="0" fontId="63" fillId="0" borderId="35" xfId="0" applyFont="1" applyBorder="1" applyAlignment="1" applyProtection="1">
      <alignment horizontal="center" vertical="center"/>
      <protection locked="0" hidden="1"/>
    </xf>
    <xf numFmtId="0" fontId="63" fillId="0" borderId="27" xfId="0" applyFont="1" applyBorder="1" applyAlignment="1" applyProtection="1">
      <alignment horizontal="center" vertical="center"/>
      <protection locked="0" hidden="1"/>
    </xf>
    <xf numFmtId="0" fontId="63" fillId="0" borderId="30" xfId="0" applyFont="1" applyBorder="1" applyAlignment="1" applyProtection="1">
      <alignment horizontal="center" vertical="center"/>
      <protection locked="0" hidden="1"/>
    </xf>
    <xf numFmtId="0" fontId="63" fillId="0" borderId="29" xfId="0" applyFont="1" applyBorder="1" applyAlignment="1" applyProtection="1">
      <alignment horizontal="center" vertical="center"/>
      <protection locked="0" hidden="1"/>
    </xf>
    <xf numFmtId="0" fontId="63" fillId="11" borderId="72" xfId="0" applyFont="1" applyFill="1" applyBorder="1" applyAlignment="1" applyProtection="1">
      <alignment horizontal="center" vertical="top"/>
      <protection hidden="1"/>
    </xf>
    <xf numFmtId="0" fontId="63" fillId="11" borderId="74" xfId="0" applyFont="1" applyFill="1" applyBorder="1" applyAlignment="1" applyProtection="1">
      <alignment horizontal="center" vertical="top"/>
      <protection hidden="1"/>
    </xf>
    <xf numFmtId="0" fontId="63" fillId="11" borderId="58" xfId="0" applyFont="1" applyFill="1" applyBorder="1" applyAlignment="1" applyProtection="1">
      <alignment horizontal="center" vertical="top"/>
      <protection hidden="1"/>
    </xf>
    <xf numFmtId="0" fontId="63" fillId="11" borderId="62" xfId="0" applyFont="1" applyFill="1" applyBorder="1" applyAlignment="1" applyProtection="1">
      <alignment horizontal="center" vertical="top"/>
      <protection hidden="1"/>
    </xf>
    <xf numFmtId="0" fontId="63" fillId="11" borderId="51" xfId="0" applyFont="1" applyFill="1" applyBorder="1" applyAlignment="1" applyProtection="1">
      <alignment horizontal="center" vertical="top"/>
      <protection hidden="1"/>
    </xf>
    <xf numFmtId="0" fontId="63" fillId="11" borderId="63" xfId="0" applyFont="1" applyFill="1" applyBorder="1" applyAlignment="1" applyProtection="1">
      <alignment horizontal="center" vertical="top"/>
      <protection hidden="1"/>
    </xf>
    <xf numFmtId="0" fontId="63" fillId="0" borderId="32" xfId="0" applyFont="1" applyBorder="1" applyAlignment="1" applyProtection="1">
      <alignment horizontal="center" vertical="center"/>
      <protection locked="0" hidden="1"/>
    </xf>
    <xf numFmtId="0" fontId="63" fillId="0" borderId="34" xfId="0" applyFont="1" applyBorder="1" applyAlignment="1" applyProtection="1">
      <alignment horizontal="center" vertical="center"/>
      <protection locked="0" hidden="1"/>
    </xf>
    <xf numFmtId="0" fontId="63" fillId="11" borderId="40" xfId="0" applyFont="1" applyFill="1" applyBorder="1" applyAlignment="1" applyProtection="1">
      <alignment horizontal="left" vertical="center" wrapText="1"/>
      <protection hidden="1"/>
    </xf>
    <xf numFmtId="0" fontId="63" fillId="11" borderId="41" xfId="0" applyFont="1" applyFill="1" applyBorder="1" applyAlignment="1" applyProtection="1">
      <alignment horizontal="left" vertical="center"/>
      <protection hidden="1"/>
    </xf>
    <xf numFmtId="0" fontId="63" fillId="11" borderId="30" xfId="0" applyFont="1" applyFill="1" applyBorder="1" applyAlignment="1" applyProtection="1">
      <alignment horizontal="left" vertical="center"/>
      <protection hidden="1"/>
    </xf>
    <xf numFmtId="0" fontId="63" fillId="11" borderId="4" xfId="0" applyFont="1" applyFill="1" applyBorder="1" applyAlignment="1" applyProtection="1">
      <alignment horizontal="left" vertical="center"/>
      <protection hidden="1"/>
    </xf>
    <xf numFmtId="0" fontId="63" fillId="0" borderId="29" xfId="0" applyFont="1" applyBorder="1" applyAlignment="1" applyProtection="1">
      <alignment horizontal="center" vertical="center" wrapText="1"/>
      <protection hidden="1"/>
    </xf>
    <xf numFmtId="0" fontId="63" fillId="11" borderId="64" xfId="0" applyFont="1" applyFill="1" applyBorder="1" applyAlignment="1" applyProtection="1">
      <alignment horizontal="center" vertical="center" wrapText="1"/>
      <protection hidden="1"/>
    </xf>
    <xf numFmtId="0" fontId="63" fillId="11" borderId="76" xfId="0" applyFont="1" applyFill="1" applyBorder="1" applyAlignment="1" applyProtection="1">
      <alignment horizontal="center" vertical="center" wrapText="1"/>
      <protection hidden="1"/>
    </xf>
    <xf numFmtId="0" fontId="63" fillId="0" borderId="21" xfId="0" applyFont="1" applyBorder="1" applyAlignment="1" applyProtection="1">
      <alignment horizontal="center" vertical="center" wrapText="1"/>
      <protection hidden="1"/>
    </xf>
    <xf numFmtId="0" fontId="63" fillId="0" borderId="33" xfId="0" applyFont="1" applyBorder="1" applyAlignment="1" applyProtection="1">
      <alignment horizontal="center" vertical="center" wrapText="1"/>
      <protection hidden="1"/>
    </xf>
    <xf numFmtId="0" fontId="63" fillId="0" borderId="34" xfId="0" applyFont="1" applyBorder="1" applyAlignment="1" applyProtection="1">
      <alignment horizontal="center" vertical="center" wrapText="1"/>
      <protection hidden="1"/>
    </xf>
    <xf numFmtId="0" fontId="63" fillId="0" borderId="2" xfId="0" applyFont="1" applyBorder="1" applyAlignment="1" applyProtection="1">
      <alignment horizontal="right" vertical="center" wrapText="1"/>
      <protection hidden="1"/>
    </xf>
    <xf numFmtId="0" fontId="63" fillId="0" borderId="3" xfId="0" applyFont="1" applyBorder="1" applyAlignment="1" applyProtection="1">
      <alignment horizontal="right" vertical="center" wrapText="1"/>
      <protection hidden="1"/>
    </xf>
    <xf numFmtId="0" fontId="63" fillId="11" borderId="32" xfId="0" applyFont="1" applyFill="1" applyBorder="1" applyAlignment="1" applyProtection="1">
      <alignment horizontal="left" vertical="center"/>
      <protection hidden="1"/>
    </xf>
    <xf numFmtId="0" fontId="63" fillId="11" borderId="22" xfId="0" applyFont="1" applyFill="1" applyBorder="1" applyAlignment="1" applyProtection="1">
      <alignment horizontal="left" vertical="center"/>
      <protection hidden="1"/>
    </xf>
    <xf numFmtId="0" fontId="68" fillId="0" borderId="0" xfId="0" applyFont="1" applyAlignment="1" applyProtection="1">
      <alignment horizontal="left" vertical="center"/>
      <protection locked="0"/>
    </xf>
    <xf numFmtId="0" fontId="67" fillId="0" borderId="0" xfId="0" applyFont="1" applyAlignment="1" applyProtection="1">
      <alignment horizontal="left" vertical="center"/>
      <protection locked="0"/>
    </xf>
    <xf numFmtId="0" fontId="63" fillId="11" borderId="25" xfId="0" applyFont="1" applyFill="1" applyBorder="1" applyAlignment="1" applyProtection="1">
      <alignment horizontal="left" vertical="center"/>
      <protection hidden="1"/>
    </xf>
    <xf numFmtId="0" fontId="63" fillId="11" borderId="28" xfId="0" applyFont="1" applyFill="1" applyBorder="1" applyAlignment="1" applyProtection="1">
      <alignment horizontal="left" vertical="center"/>
      <protection hidden="1"/>
    </xf>
    <xf numFmtId="0" fontId="63" fillId="0" borderId="19" xfId="0" applyFont="1" applyBorder="1" applyAlignment="1" applyProtection="1">
      <alignment horizontal="center" vertical="center" wrapText="1"/>
      <protection hidden="1"/>
    </xf>
    <xf numFmtId="0" fontId="63" fillId="0" borderId="26" xfId="0" applyFont="1" applyBorder="1" applyAlignment="1" applyProtection="1">
      <alignment horizontal="center" vertical="center" wrapText="1"/>
      <protection hidden="1"/>
    </xf>
    <xf numFmtId="0" fontId="63" fillId="0" borderId="27" xfId="0" applyFont="1" applyBorder="1" applyAlignment="1" applyProtection="1">
      <alignment horizontal="center" vertical="center" wrapText="1"/>
      <protection hidden="1"/>
    </xf>
    <xf numFmtId="0" fontId="62" fillId="0" borderId="45" xfId="0" applyFont="1" applyBorder="1" applyAlignment="1" applyProtection="1">
      <alignment horizontal="center" vertical="center" wrapText="1"/>
      <protection hidden="1"/>
    </xf>
    <xf numFmtId="0" fontId="57" fillId="0" borderId="40" xfId="0" applyFont="1" applyBorder="1" applyAlignment="1" applyProtection="1">
      <alignment horizontal="center" vertical="center" wrapText="1"/>
      <protection hidden="1"/>
    </xf>
    <xf numFmtId="0" fontId="61" fillId="0" borderId="41" xfId="0" applyFont="1" applyBorder="1" applyAlignment="1" applyProtection="1">
      <alignment horizontal="center" vertical="center"/>
      <protection hidden="1"/>
    </xf>
    <xf numFmtId="0" fontId="61" fillId="0" borderId="42" xfId="0" applyFont="1" applyBorder="1" applyAlignment="1" applyProtection="1">
      <alignment horizontal="center" vertical="center"/>
      <protection hidden="1"/>
    </xf>
    <xf numFmtId="0" fontId="61" fillId="0" borderId="40" xfId="0" applyFont="1" applyBorder="1" applyAlignment="1" applyProtection="1">
      <alignment horizontal="center" vertical="center" wrapText="1"/>
      <protection hidden="1"/>
    </xf>
    <xf numFmtId="0" fontId="61" fillId="0" borderId="25" xfId="0" applyFont="1" applyBorder="1" applyAlignment="1" applyProtection="1">
      <alignment horizontal="center" vertical="center" wrapText="1"/>
      <protection hidden="1"/>
    </xf>
    <xf numFmtId="0" fontId="61" fillId="0" borderId="69" xfId="0" applyFont="1" applyBorder="1" applyAlignment="1" applyProtection="1">
      <alignment horizontal="center" vertical="center" wrapText="1"/>
      <protection hidden="1"/>
    </xf>
    <xf numFmtId="0" fontId="61" fillId="0" borderId="28" xfId="0" applyFont="1" applyBorder="1" applyAlignment="1" applyProtection="1">
      <alignment horizontal="center" vertical="center" wrapText="1"/>
      <protection hidden="1"/>
    </xf>
    <xf numFmtId="0" fontId="64" fillId="0" borderId="9" xfId="0" applyFont="1" applyBorder="1" applyAlignment="1" applyProtection="1">
      <alignment horizontal="center" wrapText="1"/>
      <protection hidden="1"/>
    </xf>
    <xf numFmtId="0" fontId="64" fillId="0" borderId="11" xfId="0" applyFont="1" applyBorder="1" applyAlignment="1" applyProtection="1">
      <alignment horizontal="center"/>
      <protection hidden="1"/>
    </xf>
    <xf numFmtId="0" fontId="64" fillId="0" borderId="39" xfId="0" applyFont="1" applyBorder="1" applyAlignment="1" applyProtection="1">
      <alignment horizontal="center"/>
      <protection hidden="1"/>
    </xf>
    <xf numFmtId="0" fontId="64" fillId="0" borderId="36" xfId="0" applyFont="1" applyBorder="1" applyAlignment="1" applyProtection="1">
      <alignment horizontal="center"/>
      <protection hidden="1"/>
    </xf>
    <xf numFmtId="0" fontId="57" fillId="0" borderId="65" xfId="0" applyFont="1" applyBorder="1" applyAlignment="1" applyProtection="1">
      <alignment horizontal="center" vertical="center" wrapText="1"/>
      <protection hidden="1"/>
    </xf>
    <xf numFmtId="0" fontId="61" fillId="0" borderId="67" xfId="0" applyFont="1" applyBorder="1" applyAlignment="1" applyProtection="1">
      <alignment horizontal="center" vertical="center" wrapText="1"/>
      <protection hidden="1"/>
    </xf>
    <xf numFmtId="0" fontId="61" fillId="0" borderId="8" xfId="0" applyFont="1" applyBorder="1" applyAlignment="1" applyProtection="1">
      <alignment horizontal="center" vertical="center" wrapText="1"/>
      <protection hidden="1"/>
    </xf>
    <xf numFmtId="0" fontId="63" fillId="0" borderId="87" xfId="0" applyFont="1" applyBorder="1" applyAlignment="1" applyProtection="1">
      <alignment horizontal="center" vertical="center" wrapText="1"/>
      <protection hidden="1"/>
    </xf>
    <xf numFmtId="0" fontId="63" fillId="0" borderId="86" xfId="0" applyFont="1" applyBorder="1" applyAlignment="1" applyProtection="1">
      <alignment horizontal="center" vertical="center" wrapText="1"/>
      <protection hidden="1"/>
    </xf>
    <xf numFmtId="0" fontId="61" fillId="0" borderId="65" xfId="0" applyFont="1" applyBorder="1" applyAlignment="1" applyProtection="1">
      <alignment horizontal="center" vertical="center" wrapText="1"/>
      <protection hidden="1"/>
    </xf>
    <xf numFmtId="0" fontId="63" fillId="0" borderId="75" xfId="0" applyFont="1" applyBorder="1" applyAlignment="1" applyProtection="1">
      <alignment horizontal="center" vertical="center" wrapText="1"/>
      <protection hidden="1"/>
    </xf>
    <xf numFmtId="0" fontId="63" fillId="0" borderId="85" xfId="0" applyFont="1" applyBorder="1" applyAlignment="1" applyProtection="1">
      <alignment horizontal="center" vertical="center" wrapText="1"/>
      <protection hidden="1"/>
    </xf>
    <xf numFmtId="0" fontId="63" fillId="0" borderId="62" xfId="0" applyFont="1" applyBorder="1" applyAlignment="1" applyProtection="1">
      <alignment horizontal="center" vertical="center" wrapText="1"/>
      <protection hidden="1"/>
    </xf>
    <xf numFmtId="0" fontId="63" fillId="0" borderId="36" xfId="0" applyFont="1" applyBorder="1" applyAlignment="1" applyProtection="1">
      <alignment horizontal="center" vertical="center" wrapText="1"/>
      <protection hidden="1"/>
    </xf>
    <xf numFmtId="0" fontId="64" fillId="0" borderId="10" xfId="0" applyFont="1" applyBorder="1" applyAlignment="1" applyProtection="1">
      <alignment horizontal="center" vertical="center" wrapText="1"/>
      <protection hidden="1"/>
    </xf>
    <xf numFmtId="0" fontId="64" fillId="0" borderId="11" xfId="0" applyFont="1" applyBorder="1" applyAlignment="1" applyProtection="1">
      <alignment horizontal="center" vertical="center" wrapText="1"/>
      <protection hidden="1"/>
    </xf>
    <xf numFmtId="0" fontId="64" fillId="0" borderId="66" xfId="0" applyFont="1" applyBorder="1" applyAlignment="1" applyProtection="1">
      <alignment horizontal="center" vertical="center" wrapText="1"/>
      <protection hidden="1"/>
    </xf>
    <xf numFmtId="0" fontId="64" fillId="0" borderId="36" xfId="0" applyFont="1" applyBorder="1" applyAlignment="1" applyProtection="1">
      <alignment horizontal="center" vertical="center" wrapText="1"/>
      <protection hidden="1"/>
    </xf>
    <xf numFmtId="0" fontId="63" fillId="0" borderId="40" xfId="0" applyFont="1" applyBorder="1" applyAlignment="1" applyProtection="1">
      <alignment horizontal="center" vertical="center" wrapText="1"/>
      <protection hidden="1"/>
    </xf>
    <xf numFmtId="0" fontId="63" fillId="0" borderId="41" xfId="0" applyFont="1" applyBorder="1" applyAlignment="1" applyProtection="1">
      <alignment horizontal="center" vertical="center" wrapText="1"/>
      <protection hidden="1"/>
    </xf>
    <xf numFmtId="0" fontId="63" fillId="0" borderId="42" xfId="0" applyFont="1" applyBorder="1" applyAlignment="1" applyProtection="1">
      <alignment horizontal="center" vertical="center" wrapText="1"/>
      <protection hidden="1"/>
    </xf>
    <xf numFmtId="0" fontId="12" fillId="0" borderId="0" xfId="0" applyFont="1" applyAlignment="1" applyProtection="1">
      <alignment horizontal="left" vertical="center"/>
      <protection hidden="1"/>
    </xf>
    <xf numFmtId="0" fontId="0" fillId="19" borderId="0" xfId="0" applyFill="1" applyAlignment="1">
      <alignment horizontal="center"/>
    </xf>
    <xf numFmtId="0" fontId="45" fillId="20" borderId="0" xfId="0" applyFont="1" applyFill="1" applyAlignment="1">
      <alignment horizontal="center"/>
    </xf>
    <xf numFmtId="0" fontId="46" fillId="20" borderId="0" xfId="0" applyFont="1" applyFill="1" applyAlignment="1">
      <alignment horizontal="center"/>
    </xf>
    <xf numFmtId="0" fontId="12" fillId="0" borderId="56" xfId="0" applyFont="1" applyBorder="1" applyAlignment="1">
      <alignment horizontal="center" vertical="center"/>
    </xf>
    <xf numFmtId="0" fontId="12" fillId="0" borderId="57" xfId="0" applyFont="1" applyBorder="1" applyAlignment="1">
      <alignment horizontal="center" vertical="center"/>
    </xf>
    <xf numFmtId="0" fontId="12" fillId="0" borderId="23" xfId="0" applyFont="1" applyBorder="1" applyAlignment="1">
      <alignment horizontal="center" vertical="center"/>
    </xf>
    <xf numFmtId="0" fontId="12" fillId="0" borderId="50" xfId="0" applyFont="1" applyBorder="1" applyAlignment="1">
      <alignment horizontal="center" vertical="center"/>
    </xf>
    <xf numFmtId="0" fontId="45" fillId="18" borderId="0" xfId="0" applyFont="1" applyFill="1" applyAlignment="1">
      <alignment horizontal="center"/>
    </xf>
    <xf numFmtId="0" fontId="46" fillId="18" borderId="0" xfId="0" applyFont="1" applyFill="1" applyAlignment="1">
      <alignment horizontal="center"/>
    </xf>
    <xf numFmtId="0" fontId="12" fillId="0" borderId="55" xfId="0" applyFont="1" applyBorder="1" applyAlignment="1">
      <alignment horizontal="center" vertical="center"/>
    </xf>
    <xf numFmtId="0" fontId="12" fillId="0" borderId="23" xfId="0" applyFont="1" applyBorder="1" applyAlignment="1">
      <alignment horizontal="center"/>
    </xf>
    <xf numFmtId="0" fontId="12" fillId="0" borderId="50" xfId="0" applyFont="1" applyBorder="1" applyAlignment="1">
      <alignment horizontal="center"/>
    </xf>
    <xf numFmtId="0" fontId="13" fillId="0" borderId="54" xfId="0" applyFont="1" applyBorder="1" applyAlignment="1">
      <alignment horizontal="center" vertical="center" wrapText="1"/>
    </xf>
    <xf numFmtId="0" fontId="13" fillId="0" borderId="78" xfId="0" applyFont="1" applyBorder="1" applyAlignment="1">
      <alignment horizontal="center" vertical="center" wrapText="1"/>
    </xf>
    <xf numFmtId="0" fontId="12" fillId="0" borderId="61" xfId="0" applyFont="1" applyBorder="1" applyAlignment="1">
      <alignment horizontal="center" vertical="center"/>
    </xf>
    <xf numFmtId="0" fontId="12" fillId="0" borderId="49" xfId="0" applyFont="1" applyBorder="1" applyAlignment="1">
      <alignment horizontal="center" vertical="center"/>
    </xf>
    <xf numFmtId="0" fontId="12" fillId="0" borderId="48" xfId="0" applyFont="1" applyBorder="1" applyAlignment="1">
      <alignment horizontal="center" vertical="center"/>
    </xf>
    <xf numFmtId="0" fontId="12" fillId="0" borderId="24" xfId="0"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3" fillId="0" borderId="11" xfId="0" applyFont="1" applyBorder="1" applyAlignment="1">
      <alignment horizontal="center" vertical="center"/>
    </xf>
    <xf numFmtId="0" fontId="13" fillId="0" borderId="51" xfId="0" applyFont="1" applyBorder="1" applyAlignment="1">
      <alignment horizontal="center" vertical="center"/>
    </xf>
    <xf numFmtId="0" fontId="13" fillId="0" borderId="45" xfId="0" applyFont="1" applyBorder="1" applyAlignment="1">
      <alignment horizontal="center" vertical="center"/>
    </xf>
    <xf numFmtId="0" fontId="13" fillId="0" borderId="63" xfId="0" applyFont="1" applyBorder="1" applyAlignment="1">
      <alignment horizontal="center" vertical="center"/>
    </xf>
    <xf numFmtId="0" fontId="30" fillId="0" borderId="23" xfId="0" applyFont="1" applyBorder="1" applyAlignment="1">
      <alignment horizontal="center" vertical="center" wrapText="1"/>
    </xf>
    <xf numFmtId="0" fontId="30" fillId="0" borderId="82" xfId="0" applyFont="1" applyBorder="1" applyAlignment="1">
      <alignment horizontal="center" vertical="center" wrapText="1"/>
    </xf>
    <xf numFmtId="0" fontId="12" fillId="0" borderId="51" xfId="0" applyFont="1" applyBorder="1" applyAlignment="1">
      <alignment horizontal="center"/>
    </xf>
    <xf numFmtId="0" fontId="12" fillId="0" borderId="45" xfId="0" applyFont="1" applyBorder="1" applyAlignment="1">
      <alignment horizontal="center"/>
    </xf>
    <xf numFmtId="0" fontId="12" fillId="0" borderId="63" xfId="0" applyFont="1" applyBorder="1" applyAlignment="1">
      <alignment horizontal="center"/>
    </xf>
    <xf numFmtId="0" fontId="13" fillId="12" borderId="42" xfId="0" applyFont="1" applyFill="1" applyBorder="1" applyAlignment="1">
      <alignment horizontal="center" vertical="center" wrapText="1"/>
    </xf>
    <xf numFmtId="0" fontId="13" fillId="12" borderId="78" xfId="0" applyFont="1" applyFill="1" applyBorder="1" applyAlignment="1">
      <alignment horizontal="center" vertical="center" wrapText="1"/>
    </xf>
    <xf numFmtId="0" fontId="12" fillId="0" borderId="9" xfId="0" applyFont="1" applyBorder="1" applyAlignment="1">
      <alignment horizontal="center"/>
    </xf>
    <xf numFmtId="0" fontId="12" fillId="0" borderId="10" xfId="0" applyFont="1" applyBorder="1" applyAlignment="1">
      <alignment horizontal="center"/>
    </xf>
    <xf numFmtId="0" fontId="12" fillId="0" borderId="24" xfId="0" applyFont="1" applyBorder="1" applyAlignment="1">
      <alignment horizontal="center"/>
    </xf>
    <xf numFmtId="0" fontId="0" fillId="0" borderId="40" xfId="0" applyBorder="1" applyAlignment="1">
      <alignment horizontal="center" vertical="center" wrapText="1"/>
    </xf>
    <xf numFmtId="0" fontId="0" fillId="0" borderId="41" xfId="0" applyBorder="1" applyAlignment="1">
      <alignment horizontal="center" vertical="center"/>
    </xf>
    <xf numFmtId="0" fontId="0" fillId="0" borderId="42" xfId="0" applyBorder="1" applyAlignment="1">
      <alignment horizontal="center" vertical="center"/>
    </xf>
    <xf numFmtId="0" fontId="22" fillId="5" borderId="64" xfId="0" applyFont="1" applyFill="1" applyBorder="1" applyAlignment="1">
      <alignment horizontal="center" vertical="center" wrapText="1"/>
    </xf>
    <xf numFmtId="0" fontId="22" fillId="5" borderId="4" xfId="0" applyFont="1" applyFill="1" applyBorder="1" applyAlignment="1">
      <alignment horizontal="center" vertical="center" wrapText="1"/>
    </xf>
    <xf numFmtId="0" fontId="22" fillId="5" borderId="76" xfId="0" applyFont="1" applyFill="1" applyBorder="1" applyAlignment="1">
      <alignment horizontal="center" vertical="center" wrapText="1"/>
    </xf>
    <xf numFmtId="0" fontId="0" fillId="0" borderId="0" xfId="0" applyAlignment="1">
      <alignment horizontal="center" vertical="center"/>
    </xf>
    <xf numFmtId="0" fontId="12" fillId="0" borderId="11" xfId="0" applyFont="1" applyBorder="1" applyAlignment="1">
      <alignment horizontal="center"/>
    </xf>
    <xf numFmtId="0" fontId="13" fillId="0" borderId="23" xfId="0" applyFont="1" applyBorder="1" applyAlignment="1">
      <alignment horizontal="center" vertical="center"/>
    </xf>
    <xf numFmtId="0" fontId="13" fillId="0" borderId="24" xfId="0" applyFont="1" applyBorder="1" applyAlignment="1">
      <alignment horizontal="center" vertical="center"/>
    </xf>
    <xf numFmtId="0" fontId="13" fillId="0" borderId="50"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5" fillId="12" borderId="20" xfId="0" applyFont="1" applyFill="1" applyBorder="1" applyAlignment="1">
      <alignment horizontal="center" vertical="center" wrapText="1"/>
    </xf>
    <xf numFmtId="0" fontId="15" fillId="12" borderId="37" xfId="0" applyFont="1" applyFill="1" applyBorder="1" applyAlignment="1">
      <alignment horizontal="center" vertical="center" wrapText="1"/>
    </xf>
    <xf numFmtId="0" fontId="13" fillId="0" borderId="60" xfId="0" applyFont="1" applyBorder="1" applyAlignment="1">
      <alignment horizontal="center" vertical="center" wrapText="1"/>
    </xf>
    <xf numFmtId="0" fontId="13" fillId="0" borderId="6" xfId="0" applyFont="1" applyBorder="1" applyAlignment="1">
      <alignment horizontal="center" vertical="center" wrapText="1"/>
    </xf>
    <xf numFmtId="0" fontId="22" fillId="5" borderId="60" xfId="0" applyFont="1" applyFill="1" applyBorder="1" applyAlignment="1">
      <alignment horizontal="center" vertical="center" wrapText="1"/>
    </xf>
    <xf numFmtId="0" fontId="22" fillId="5" borderId="68" xfId="0" applyFont="1" applyFill="1" applyBorder="1" applyAlignment="1">
      <alignment horizontal="center" vertical="center" wrapText="1"/>
    </xf>
    <xf numFmtId="0" fontId="22" fillId="5" borderId="27" xfId="0" applyFont="1" applyFill="1" applyBorder="1" applyAlignment="1">
      <alignment horizontal="center" vertical="center" wrapText="1"/>
    </xf>
    <xf numFmtId="0" fontId="22" fillId="5" borderId="29" xfId="0" applyFont="1" applyFill="1" applyBorder="1" applyAlignment="1">
      <alignment horizontal="center" vertical="center" wrapText="1"/>
    </xf>
    <xf numFmtId="0" fontId="22" fillId="5" borderId="73" xfId="0" applyFont="1" applyFill="1" applyBorder="1" applyAlignment="1">
      <alignment horizontal="center" vertical="center" wrapText="1"/>
    </xf>
    <xf numFmtId="0" fontId="13" fillId="12" borderId="9" xfId="0" applyFont="1" applyFill="1" applyBorder="1" applyAlignment="1">
      <alignment horizontal="center" vertical="center" wrapText="1"/>
    </xf>
    <xf numFmtId="0" fontId="13" fillId="12" borderId="58" xfId="0" applyFont="1" applyFill="1" applyBorder="1" applyAlignment="1">
      <alignment horizontal="center" vertical="center" wrapText="1"/>
    </xf>
    <xf numFmtId="0" fontId="46" fillId="24" borderId="0" xfId="0" applyFont="1" applyFill="1" applyAlignment="1">
      <alignment horizontal="center"/>
    </xf>
    <xf numFmtId="0" fontId="45" fillId="24" borderId="0" xfId="0" applyFont="1" applyFill="1" applyAlignment="1">
      <alignment horizontal="center"/>
    </xf>
    <xf numFmtId="0" fontId="45" fillId="4" borderId="0" xfId="0" applyFont="1" applyFill="1" applyAlignment="1">
      <alignment horizontal="center"/>
    </xf>
    <xf numFmtId="0" fontId="46" fillId="4" borderId="0" xfId="0" applyFont="1" applyFill="1" applyAlignment="1">
      <alignment horizontal="center"/>
    </xf>
    <xf numFmtId="0" fontId="45" fillId="5" borderId="0" xfId="0" applyFont="1" applyFill="1" applyAlignment="1">
      <alignment horizontal="center"/>
    </xf>
    <xf numFmtId="0" fontId="46" fillId="5" borderId="0" xfId="0" applyFont="1" applyFill="1" applyAlignment="1">
      <alignment horizontal="center"/>
    </xf>
    <xf numFmtId="0" fontId="14" fillId="0" borderId="0" xfId="0" applyFont="1" applyAlignment="1">
      <alignment horizontal="left" vertical="top" wrapText="1"/>
    </xf>
    <xf numFmtId="0" fontId="13" fillId="2" borderId="9" xfId="0" applyFont="1" applyFill="1" applyBorder="1" applyAlignment="1">
      <alignment horizontal="center" vertical="center" wrapText="1"/>
    </xf>
    <xf numFmtId="0" fontId="13" fillId="2" borderId="51" xfId="0" applyFont="1" applyFill="1" applyBorder="1" applyAlignment="1">
      <alignment horizontal="center" vertical="center" wrapText="1"/>
    </xf>
    <xf numFmtId="0" fontId="14" fillId="0" borderId="0" xfId="0" applyFont="1" applyAlignment="1">
      <alignment horizontal="left" wrapText="1"/>
    </xf>
    <xf numFmtId="0" fontId="13" fillId="0" borderId="18" xfId="0" applyFont="1" applyBorder="1" applyAlignment="1" applyProtection="1">
      <alignment horizontal="center" vertical="center"/>
      <protection hidden="1"/>
    </xf>
    <xf numFmtId="0" fontId="13" fillId="0" borderId="20" xfId="0" applyFont="1" applyBorder="1" applyAlignment="1" applyProtection="1">
      <alignment horizontal="center" vertical="center"/>
      <protection hidden="1"/>
    </xf>
    <xf numFmtId="0" fontId="12" fillId="0" borderId="12" xfId="0" applyFont="1" applyBorder="1" applyAlignment="1" applyProtection="1">
      <alignment horizontal="center" vertical="center" wrapText="1"/>
      <protection hidden="1"/>
    </xf>
    <xf numFmtId="0" fontId="12" fillId="0" borderId="1" xfId="0" applyFont="1" applyBorder="1" applyAlignment="1" applyProtection="1">
      <alignment horizontal="center" vertical="center" wrapText="1"/>
      <protection hidden="1"/>
    </xf>
    <xf numFmtId="0" fontId="12" fillId="0" borderId="13" xfId="0" applyFont="1" applyBorder="1" applyAlignment="1" applyProtection="1">
      <alignment horizontal="center" vertical="center" wrapText="1"/>
      <protection hidden="1"/>
    </xf>
    <xf numFmtId="0" fontId="13" fillId="2" borderId="9" xfId="0" applyFont="1" applyFill="1" applyBorder="1" applyAlignment="1" applyProtection="1">
      <alignment horizontal="center" vertical="center" wrapText="1"/>
      <protection hidden="1"/>
    </xf>
    <xf numFmtId="0" fontId="13" fillId="2" borderId="58" xfId="0" applyFont="1" applyFill="1" applyBorder="1" applyAlignment="1" applyProtection="1">
      <alignment horizontal="center" vertical="center" wrapText="1"/>
      <protection hidden="1"/>
    </xf>
    <xf numFmtId="0" fontId="13" fillId="2" borderId="51" xfId="0" applyFont="1" applyFill="1" applyBorder="1" applyAlignment="1" applyProtection="1">
      <alignment horizontal="center" vertical="center" wrapText="1"/>
      <protection hidden="1"/>
    </xf>
    <xf numFmtId="0" fontId="13" fillId="2" borderId="0" xfId="0" applyFont="1" applyFill="1" applyAlignment="1">
      <alignment horizontal="center" vertical="center" wrapText="1"/>
    </xf>
    <xf numFmtId="0" fontId="13" fillId="2" borderId="45" xfId="0" applyFont="1" applyFill="1" applyBorder="1" applyAlignment="1">
      <alignment horizontal="center" vertical="center" wrapText="1"/>
    </xf>
    <xf numFmtId="0" fontId="18" fillId="0" borderId="25" xfId="0" applyFont="1" applyBorder="1" applyAlignment="1">
      <alignment horizontal="center" vertical="center"/>
    </xf>
    <xf numFmtId="0" fontId="18" fillId="0" borderId="60" xfId="0" applyFont="1" applyBorder="1" applyAlignment="1">
      <alignment horizontal="center" vertical="center"/>
    </xf>
    <xf numFmtId="0" fontId="18" fillId="0" borderId="59" xfId="0" applyFont="1" applyBorder="1" applyAlignment="1">
      <alignment horizontal="center" vertical="center"/>
    </xf>
    <xf numFmtId="0" fontId="20" fillId="0" borderId="35" xfId="0" applyFont="1" applyBorder="1" applyAlignment="1">
      <alignment horizontal="center" vertical="center" wrapText="1"/>
    </xf>
    <xf numFmtId="0" fontId="21" fillId="0" borderId="27" xfId="0" applyFont="1" applyBorder="1" applyAlignment="1">
      <alignment horizontal="center" vertical="center" wrapText="1"/>
    </xf>
    <xf numFmtId="0" fontId="12" fillId="0" borderId="79" xfId="0" applyFont="1" applyBorder="1" applyAlignment="1">
      <alignment horizontal="center" vertical="center"/>
    </xf>
    <xf numFmtId="0" fontId="12" fillId="0" borderId="80" xfId="0" applyFont="1" applyBorder="1" applyAlignment="1">
      <alignment horizontal="center" vertical="center"/>
    </xf>
    <xf numFmtId="0" fontId="12" fillId="0" borderId="25" xfId="0" applyFont="1" applyBorder="1" applyAlignment="1">
      <alignment horizontal="center" vertical="center" wrapText="1"/>
    </xf>
    <xf numFmtId="0" fontId="12" fillId="0" borderId="69" xfId="0" applyFont="1" applyBorder="1" applyAlignment="1">
      <alignment horizontal="center" vertical="center"/>
    </xf>
    <xf numFmtId="0" fontId="12" fillId="0" borderId="28" xfId="0" applyFont="1" applyBorder="1" applyAlignment="1">
      <alignment horizontal="center" vertical="center"/>
    </xf>
  </cellXfs>
  <cellStyles count="71">
    <cellStyle name="桁区切り 2" xfId="70" xr:uid="{00000000-0005-0000-0000-000000000000}"/>
    <cellStyle name="標準" xfId="0" builtinId="0"/>
    <cellStyle name="標準 2" xfId="2" xr:uid="{00000000-0005-0000-0000-000002000000}"/>
    <cellStyle name="標準 2 2" xfId="6" xr:uid="{00000000-0005-0000-0000-000003000000}"/>
    <cellStyle name="標準 2 2 2" xfId="16" xr:uid="{00000000-0005-0000-0000-000004000000}"/>
    <cellStyle name="標準 2 2 2 2" xfId="52" xr:uid="{00000000-0005-0000-0000-000005000000}"/>
    <cellStyle name="標準 2 2 3" xfId="26" xr:uid="{00000000-0005-0000-0000-000006000000}"/>
    <cellStyle name="標準 2 2 3 2" xfId="62" xr:uid="{00000000-0005-0000-0000-000007000000}"/>
    <cellStyle name="標準 2 2 4" xfId="42" xr:uid="{00000000-0005-0000-0000-000008000000}"/>
    <cellStyle name="標準 2 3" xfId="12" xr:uid="{00000000-0005-0000-0000-000009000000}"/>
    <cellStyle name="標準 2 3 2" xfId="48" xr:uid="{00000000-0005-0000-0000-00000A000000}"/>
    <cellStyle name="標準 2 4" xfId="22" xr:uid="{00000000-0005-0000-0000-00000B000000}"/>
    <cellStyle name="標準 2 4 2" xfId="58" xr:uid="{00000000-0005-0000-0000-00000C000000}"/>
    <cellStyle name="標準 2 5" xfId="33" xr:uid="{00000000-0005-0000-0000-00000D000000}"/>
    <cellStyle name="標準 2 6" xfId="38" xr:uid="{00000000-0005-0000-0000-00000E000000}"/>
    <cellStyle name="標準 3" xfId="1" xr:uid="{00000000-0005-0000-0000-00000F000000}"/>
    <cellStyle name="標準 3 2" xfId="3" xr:uid="{00000000-0005-0000-0000-000010000000}"/>
    <cellStyle name="標準 3 2 2" xfId="13" xr:uid="{00000000-0005-0000-0000-000011000000}"/>
    <cellStyle name="標準 3 2 2 2" xfId="49" xr:uid="{00000000-0005-0000-0000-000012000000}"/>
    <cellStyle name="標準 3 2 3" xfId="23" xr:uid="{00000000-0005-0000-0000-000013000000}"/>
    <cellStyle name="標準 3 2 3 2" xfId="59" xr:uid="{00000000-0005-0000-0000-000014000000}"/>
    <cellStyle name="標準 3 2 4" xfId="39" xr:uid="{00000000-0005-0000-0000-000015000000}"/>
    <cellStyle name="標準 3 3" xfId="5" xr:uid="{00000000-0005-0000-0000-000016000000}"/>
    <cellStyle name="標準 3 3 2" xfId="15" xr:uid="{00000000-0005-0000-0000-000017000000}"/>
    <cellStyle name="標準 3 3 2 2" xfId="51" xr:uid="{00000000-0005-0000-0000-000018000000}"/>
    <cellStyle name="標準 3 3 3" xfId="25" xr:uid="{00000000-0005-0000-0000-000019000000}"/>
    <cellStyle name="標準 3 3 3 2" xfId="61" xr:uid="{00000000-0005-0000-0000-00001A000000}"/>
    <cellStyle name="標準 3 3 4" xfId="41" xr:uid="{00000000-0005-0000-0000-00001B000000}"/>
    <cellStyle name="標準 3 4" xfId="7" xr:uid="{00000000-0005-0000-0000-00001C000000}"/>
    <cellStyle name="標準 3 4 2" xfId="17" xr:uid="{00000000-0005-0000-0000-00001D000000}"/>
    <cellStyle name="標準 3 4 2 2" xfId="53" xr:uid="{00000000-0005-0000-0000-00001E000000}"/>
    <cellStyle name="標準 3 4 3" xfId="27" xr:uid="{00000000-0005-0000-0000-00001F000000}"/>
    <cellStyle name="標準 3 4 3 2" xfId="63" xr:uid="{00000000-0005-0000-0000-000020000000}"/>
    <cellStyle name="標準 3 4 4" xfId="43" xr:uid="{00000000-0005-0000-0000-000021000000}"/>
    <cellStyle name="標準 3 5" xfId="11" xr:uid="{00000000-0005-0000-0000-000022000000}"/>
    <cellStyle name="標準 3 5 2" xfId="47" xr:uid="{00000000-0005-0000-0000-000023000000}"/>
    <cellStyle name="標準 3 6" xfId="21" xr:uid="{00000000-0005-0000-0000-000024000000}"/>
    <cellStyle name="標準 3 6 2" xfId="57" xr:uid="{00000000-0005-0000-0000-000025000000}"/>
    <cellStyle name="標準 3 7" xfId="37" xr:uid="{00000000-0005-0000-0000-000026000000}"/>
    <cellStyle name="標準 4" xfId="4" xr:uid="{00000000-0005-0000-0000-000027000000}"/>
    <cellStyle name="標準 4 2" xfId="8" xr:uid="{00000000-0005-0000-0000-000028000000}"/>
    <cellStyle name="標準 4 2 2" xfId="18" xr:uid="{00000000-0005-0000-0000-000029000000}"/>
    <cellStyle name="標準 4 2 2 2" xfId="54" xr:uid="{00000000-0005-0000-0000-00002A000000}"/>
    <cellStyle name="標準 4 2 3" xfId="28" xr:uid="{00000000-0005-0000-0000-00002B000000}"/>
    <cellStyle name="標準 4 2 3 2" xfId="64" xr:uid="{00000000-0005-0000-0000-00002C000000}"/>
    <cellStyle name="標準 4 2 4" xfId="44" xr:uid="{00000000-0005-0000-0000-00002D000000}"/>
    <cellStyle name="標準 4 3" xfId="14" xr:uid="{00000000-0005-0000-0000-00002E000000}"/>
    <cellStyle name="標準 4 3 2" xfId="50" xr:uid="{00000000-0005-0000-0000-00002F000000}"/>
    <cellStyle name="標準 4 4" xfId="24" xr:uid="{00000000-0005-0000-0000-000030000000}"/>
    <cellStyle name="標準 4 4 2" xfId="60" xr:uid="{00000000-0005-0000-0000-000031000000}"/>
    <cellStyle name="標準 4 5" xfId="40" xr:uid="{00000000-0005-0000-0000-000032000000}"/>
    <cellStyle name="標準 5" xfId="9" xr:uid="{00000000-0005-0000-0000-000033000000}"/>
    <cellStyle name="標準 5 2" xfId="10" xr:uid="{00000000-0005-0000-0000-000034000000}"/>
    <cellStyle name="標準 5 2 2" xfId="20" xr:uid="{00000000-0005-0000-0000-000035000000}"/>
    <cellStyle name="標準 5 2 2 2" xfId="56" xr:uid="{00000000-0005-0000-0000-000036000000}"/>
    <cellStyle name="標準 5 2 3" xfId="30" xr:uid="{00000000-0005-0000-0000-000037000000}"/>
    <cellStyle name="標準 5 2 3 2" xfId="66" xr:uid="{00000000-0005-0000-0000-000038000000}"/>
    <cellStyle name="標準 5 2 4" xfId="34" xr:uid="{00000000-0005-0000-0000-000039000000}"/>
    <cellStyle name="標準 5 2 4 2" xfId="68" xr:uid="{00000000-0005-0000-0000-00003A000000}"/>
    <cellStyle name="標準 5 2 5" xfId="36" xr:uid="{00000000-0005-0000-0000-00003B000000}"/>
    <cellStyle name="標準 5 2 6" xfId="46" xr:uid="{00000000-0005-0000-0000-00003C000000}"/>
    <cellStyle name="標準 5 3" xfId="19" xr:uid="{00000000-0005-0000-0000-00003D000000}"/>
    <cellStyle name="標準 5 3 2" xfId="55" xr:uid="{00000000-0005-0000-0000-00003E000000}"/>
    <cellStyle name="標準 5 4" xfId="29" xr:uid="{00000000-0005-0000-0000-00003F000000}"/>
    <cellStyle name="標準 5 4 2" xfId="65" xr:uid="{00000000-0005-0000-0000-000040000000}"/>
    <cellStyle name="標準 5 5" xfId="32" xr:uid="{00000000-0005-0000-0000-000041000000}"/>
    <cellStyle name="標準 5 5 2" xfId="67" xr:uid="{00000000-0005-0000-0000-000042000000}"/>
    <cellStyle name="標準 5 6" xfId="35" xr:uid="{00000000-0005-0000-0000-000043000000}"/>
    <cellStyle name="標準 5 7" xfId="45" xr:uid="{00000000-0005-0000-0000-000044000000}"/>
    <cellStyle name="標準 6" xfId="69" xr:uid="{00000000-0005-0000-0000-000045000000}"/>
    <cellStyle name="標準_Sheet1" xfId="31" xr:uid="{00000000-0005-0000-0000-000046000000}"/>
  </cellStyles>
  <dxfs count="19">
    <dxf>
      <fill>
        <patternFill>
          <bgColor rgb="FFFFC7CE"/>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3" tint="0.39994506668294322"/>
        </patternFill>
      </fill>
    </dxf>
    <dxf>
      <fill>
        <patternFill>
          <bgColor theme="3" tint="0.39994506668294322"/>
        </patternFill>
      </fill>
    </dxf>
    <dxf>
      <fill>
        <patternFill>
          <bgColor theme="3" tint="0.39994506668294322"/>
        </patternFill>
      </fill>
    </dxf>
    <dxf>
      <font>
        <color auto="1"/>
      </font>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06/relationships/vbaProject" Target="vbaProject.bin"/><Relationship Id="rId30"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12</xdr:col>
      <xdr:colOff>266700</xdr:colOff>
      <xdr:row>0</xdr:row>
      <xdr:rowOff>361950</xdr:rowOff>
    </xdr:from>
    <xdr:to>
      <xdr:col>15</xdr:col>
      <xdr:colOff>28575</xdr:colOff>
      <xdr:row>6</xdr:row>
      <xdr:rowOff>47625</xdr:rowOff>
    </xdr:to>
    <xdr:sp macro="[0]!全部薄いオレンジにする" textlink="">
      <xdr:nvSpPr>
        <xdr:cNvPr id="2" name="円/楕円 1">
          <a:extLst>
            <a:ext uri="{FF2B5EF4-FFF2-40B4-BE49-F238E27FC236}">
              <a16:creationId xmlns:a16="http://schemas.microsoft.com/office/drawing/2014/main" id="{00000000-0008-0000-0000-000002000000}"/>
            </a:ext>
          </a:extLst>
        </xdr:cNvPr>
        <xdr:cNvSpPr/>
      </xdr:nvSpPr>
      <xdr:spPr>
        <a:xfrm>
          <a:off x="8191500" y="361950"/>
          <a:ext cx="1819275" cy="1247775"/>
        </a:xfrm>
        <a:prstGeom prst="ellipse">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ctr"/>
          <a:r>
            <a:rPr kumimoji="1" lang="ja-JP" altLang="en-US" sz="1100" b="1"/>
            <a:t>投下量の色を</a:t>
          </a:r>
          <a:endParaRPr kumimoji="1" lang="en-US" altLang="ja-JP" sz="1100" b="1"/>
        </a:p>
        <a:p>
          <a:pPr algn="ctr"/>
          <a:r>
            <a:rPr kumimoji="1" lang="ja-JP" altLang="en-US" sz="1100" b="1"/>
            <a:t>全部</a:t>
          </a:r>
          <a:endParaRPr kumimoji="1" lang="en-US" altLang="ja-JP" sz="1100" b="1"/>
        </a:p>
        <a:p>
          <a:pPr algn="ctr"/>
          <a:r>
            <a:rPr kumimoji="1" lang="ja-JP" altLang="en-US" sz="1100" b="1"/>
            <a:t>薄いオレンジ色に</a:t>
          </a:r>
          <a:endParaRPr kumimoji="1" lang="en-US" altLang="ja-JP" sz="1100" b="1"/>
        </a:p>
        <a:p>
          <a:pPr algn="ctr"/>
          <a:r>
            <a:rPr kumimoji="1" lang="ja-JP" altLang="en-US" sz="1100" b="1"/>
            <a:t>しますよボタン</a:t>
          </a:r>
        </a:p>
      </xdr:txBody>
    </xdr:sp>
    <xdr:clientData/>
  </xdr:twoCellAnchor>
  <xdr:twoCellAnchor>
    <xdr:from>
      <xdr:col>12</xdr:col>
      <xdr:colOff>323849</xdr:colOff>
      <xdr:row>6</xdr:row>
      <xdr:rowOff>219075</xdr:rowOff>
    </xdr:from>
    <xdr:to>
      <xdr:col>15</xdr:col>
      <xdr:colOff>66674</xdr:colOff>
      <xdr:row>9</xdr:row>
      <xdr:rowOff>457200</xdr:rowOff>
    </xdr:to>
    <xdr:sp macro="[0]!追加した行を削除" textlink="">
      <xdr:nvSpPr>
        <xdr:cNvPr id="3" name="円/楕円 2">
          <a:extLst>
            <a:ext uri="{FF2B5EF4-FFF2-40B4-BE49-F238E27FC236}">
              <a16:creationId xmlns:a16="http://schemas.microsoft.com/office/drawing/2014/main" id="{00000000-0008-0000-0000-000003000000}"/>
            </a:ext>
          </a:extLst>
        </xdr:cNvPr>
        <xdr:cNvSpPr/>
      </xdr:nvSpPr>
      <xdr:spPr>
        <a:xfrm>
          <a:off x="8248649" y="1781175"/>
          <a:ext cx="1800225" cy="1200150"/>
        </a:xfrm>
        <a:prstGeom prst="ellipse">
          <a:avLst/>
        </a:prstGeom>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kumimoji="1" lang="ja-JP" altLang="en-US" sz="1100" b="1"/>
            <a:t>追加した</a:t>
          </a:r>
          <a:endParaRPr kumimoji="1" lang="en-US" altLang="ja-JP" sz="1100" b="1"/>
        </a:p>
        <a:p>
          <a:pPr algn="ctr"/>
          <a:r>
            <a:rPr kumimoji="1" lang="ja-JP" altLang="en-US" sz="1100" b="1"/>
            <a:t>機械散布の行を</a:t>
          </a:r>
          <a:endParaRPr kumimoji="1" lang="en-US" altLang="ja-JP" sz="1100" b="1"/>
        </a:p>
        <a:p>
          <a:pPr algn="ctr"/>
          <a:r>
            <a:rPr kumimoji="1" lang="ja-JP" altLang="en-US" sz="1100" b="1"/>
            <a:t>全部削除しますよ</a:t>
          </a:r>
          <a:endParaRPr kumimoji="1" lang="en-US" altLang="ja-JP" sz="1100" b="1"/>
        </a:p>
        <a:p>
          <a:pPr algn="ctr"/>
          <a:r>
            <a:rPr kumimoji="1" lang="ja-JP" altLang="en-US" sz="1100" b="1"/>
            <a:t>ボタン</a:t>
          </a:r>
        </a:p>
      </xdr:txBody>
    </xdr:sp>
    <xdr:clientData/>
  </xdr:twoCellAnchor>
  <xdr:twoCellAnchor>
    <xdr:from>
      <xdr:col>12</xdr:col>
      <xdr:colOff>400049</xdr:colOff>
      <xdr:row>11</xdr:row>
      <xdr:rowOff>76200</xdr:rowOff>
    </xdr:from>
    <xdr:to>
      <xdr:col>15</xdr:col>
      <xdr:colOff>104774</xdr:colOff>
      <xdr:row>14</xdr:row>
      <xdr:rowOff>219074</xdr:rowOff>
    </xdr:to>
    <xdr:sp macro="[0]!除草剤かどうかリセット" textlink="">
      <xdr:nvSpPr>
        <xdr:cNvPr id="4" name="楕円 3">
          <a:extLst>
            <a:ext uri="{FF2B5EF4-FFF2-40B4-BE49-F238E27FC236}">
              <a16:creationId xmlns:a16="http://schemas.microsoft.com/office/drawing/2014/main" id="{00000000-0008-0000-0000-000004000000}"/>
            </a:ext>
          </a:extLst>
        </xdr:cNvPr>
        <xdr:cNvSpPr/>
      </xdr:nvSpPr>
      <xdr:spPr>
        <a:xfrm>
          <a:off x="8324849" y="3238500"/>
          <a:ext cx="1762125" cy="1085849"/>
        </a:xfrm>
        <a:prstGeom prst="ellipse">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kumimoji="1" lang="ja-JP" altLang="en-US" sz="1100" b="1"/>
            <a:t>除草剤かどうかを尋ねるのを</a:t>
          </a:r>
          <a:endParaRPr kumimoji="1" lang="en-US" altLang="ja-JP" sz="1100" b="1"/>
        </a:p>
        <a:p>
          <a:pPr algn="ctr"/>
          <a:r>
            <a:rPr kumimoji="1" lang="ja-JP" altLang="en-US" sz="1100" b="1"/>
            <a:t>リセットする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226220</xdr:colOff>
      <xdr:row>91</xdr:row>
      <xdr:rowOff>91281</xdr:rowOff>
    </xdr:from>
    <xdr:to>
      <xdr:col>13</xdr:col>
      <xdr:colOff>340178</xdr:colOff>
      <xdr:row>144</xdr:row>
      <xdr:rowOff>5556</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226220" y="24930364"/>
          <a:ext cx="8749958" cy="12815359"/>
          <a:chOff x="130970" y="20522406"/>
          <a:chExt cx="8687263" cy="12534900"/>
        </a:xfrm>
      </xdr:grpSpPr>
      <xdr:sp macro="" textlink="">
        <xdr:nvSpPr>
          <xdr:cNvPr id="3" name="正方形/長方形 2">
            <a:extLst>
              <a:ext uri="{FF2B5EF4-FFF2-40B4-BE49-F238E27FC236}">
                <a16:creationId xmlns:a16="http://schemas.microsoft.com/office/drawing/2014/main" id="{00000000-0008-0000-0200-000003000000}"/>
              </a:ext>
            </a:extLst>
          </xdr:cNvPr>
          <xdr:cNvSpPr/>
        </xdr:nvSpPr>
        <xdr:spPr>
          <a:xfrm>
            <a:off x="130970" y="20522406"/>
            <a:ext cx="8687263" cy="12534900"/>
          </a:xfrm>
          <a:prstGeom prst="rect">
            <a:avLst/>
          </a:prstGeom>
          <a:solidFill>
            <a:sysClr val="window" lastClr="FFFFFF"/>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 name="正方形/長方形 3">
            <a:extLst>
              <a:ext uri="{FF2B5EF4-FFF2-40B4-BE49-F238E27FC236}">
                <a16:creationId xmlns:a16="http://schemas.microsoft.com/office/drawing/2014/main" id="{00000000-0008-0000-0200-000004000000}"/>
              </a:ext>
            </a:extLst>
          </xdr:cNvPr>
          <xdr:cNvSpPr/>
        </xdr:nvSpPr>
        <xdr:spPr>
          <a:xfrm>
            <a:off x="3648785" y="29723297"/>
            <a:ext cx="2630331" cy="987491"/>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200-000005000000}"/>
              </a:ext>
            </a:extLst>
          </xdr:cNvPr>
          <xdr:cNvSpPr/>
        </xdr:nvSpPr>
        <xdr:spPr>
          <a:xfrm>
            <a:off x="3713957" y="27292301"/>
            <a:ext cx="4100512" cy="1195387"/>
          </a:xfrm>
          <a:prstGeom prst="rect">
            <a:avLst/>
          </a:prstGeom>
          <a:solidFill>
            <a:schemeClr val="accent3">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200-000006000000}"/>
              </a:ext>
            </a:extLst>
          </xdr:cNvPr>
          <xdr:cNvSpPr/>
        </xdr:nvSpPr>
        <xdr:spPr>
          <a:xfrm>
            <a:off x="507206" y="25958801"/>
            <a:ext cx="3254375" cy="1278731"/>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 name="正方形/長方形 6">
            <a:extLst>
              <a:ext uri="{FF2B5EF4-FFF2-40B4-BE49-F238E27FC236}">
                <a16:creationId xmlns:a16="http://schemas.microsoft.com/office/drawing/2014/main" id="{00000000-0008-0000-0200-000007000000}"/>
              </a:ext>
            </a:extLst>
          </xdr:cNvPr>
          <xdr:cNvSpPr/>
        </xdr:nvSpPr>
        <xdr:spPr>
          <a:xfrm>
            <a:off x="4069524" y="24522914"/>
            <a:ext cx="3015009" cy="1297781"/>
          </a:xfrm>
          <a:prstGeom prst="rect">
            <a:avLst/>
          </a:prstGeom>
          <a:solidFill>
            <a:schemeClr val="accent4">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8" name="正方形/長方形 7">
            <a:extLst>
              <a:ext uri="{FF2B5EF4-FFF2-40B4-BE49-F238E27FC236}">
                <a16:creationId xmlns:a16="http://schemas.microsoft.com/office/drawing/2014/main" id="{00000000-0008-0000-0200-000008000000}"/>
              </a:ext>
            </a:extLst>
          </xdr:cNvPr>
          <xdr:cNvSpPr/>
        </xdr:nvSpPr>
        <xdr:spPr>
          <a:xfrm>
            <a:off x="476250" y="21189157"/>
            <a:ext cx="3254375" cy="3250406"/>
          </a:xfrm>
          <a:prstGeom prst="rect">
            <a:avLst/>
          </a:prstGeom>
          <a:solidFill>
            <a:schemeClr val="accent6">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9" name="角丸四角形 8">
            <a:extLst>
              <a:ext uri="{FF2B5EF4-FFF2-40B4-BE49-F238E27FC236}">
                <a16:creationId xmlns:a16="http://schemas.microsoft.com/office/drawing/2014/main" id="{00000000-0008-0000-0200-000009000000}"/>
              </a:ext>
            </a:extLst>
          </xdr:cNvPr>
          <xdr:cNvSpPr/>
        </xdr:nvSpPr>
        <xdr:spPr>
          <a:xfrm>
            <a:off x="1033087" y="22487165"/>
            <a:ext cx="2605372" cy="675451"/>
          </a:xfrm>
          <a:prstGeom prst="roundRect">
            <a:avLst>
              <a:gd name="adj" fmla="val 7843"/>
            </a:avLst>
          </a:prstGeom>
          <a:solidFill>
            <a:schemeClr val="bg1"/>
          </a:solidFill>
          <a:ln w="28575" cmpd="dbl">
            <a:solidFill>
              <a:schemeClr val="accent6"/>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２．有効成分、製剤情報を入力</a:t>
            </a:r>
          </a:p>
        </xdr:txBody>
      </xdr:sp>
      <xdr:sp macro="" textlink="">
        <xdr:nvSpPr>
          <xdr:cNvPr id="10" name="下矢印 9">
            <a:extLst>
              <a:ext uri="{FF2B5EF4-FFF2-40B4-BE49-F238E27FC236}">
                <a16:creationId xmlns:a16="http://schemas.microsoft.com/office/drawing/2014/main" id="{00000000-0008-0000-0200-00000A000000}"/>
              </a:ext>
            </a:extLst>
          </xdr:cNvPr>
          <xdr:cNvSpPr/>
        </xdr:nvSpPr>
        <xdr:spPr>
          <a:xfrm>
            <a:off x="1918629" y="23208546"/>
            <a:ext cx="759225" cy="390049"/>
          </a:xfrm>
          <a:prstGeom prst="downArrow">
            <a:avLst>
              <a:gd name="adj1" fmla="val 60962"/>
              <a:gd name="adj2" fmla="val 71154"/>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 name="角丸四角形 10">
            <a:extLst>
              <a:ext uri="{FF2B5EF4-FFF2-40B4-BE49-F238E27FC236}">
                <a16:creationId xmlns:a16="http://schemas.microsoft.com/office/drawing/2014/main" id="{00000000-0008-0000-0200-00000B000000}"/>
              </a:ext>
            </a:extLst>
          </xdr:cNvPr>
          <xdr:cNvSpPr/>
        </xdr:nvSpPr>
        <xdr:spPr>
          <a:xfrm>
            <a:off x="1023499" y="23684216"/>
            <a:ext cx="2605372" cy="675451"/>
          </a:xfrm>
          <a:prstGeom prst="roundRect">
            <a:avLst>
              <a:gd name="adj" fmla="val 7843"/>
            </a:avLst>
          </a:prstGeom>
          <a:solidFill>
            <a:schemeClr val="bg1"/>
          </a:solidFill>
          <a:ln w="28575" cmpd="dbl">
            <a:solidFill>
              <a:schemeClr val="accent6"/>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３．</a:t>
            </a:r>
            <a:r>
              <a:rPr kumimoji="1" lang="en-US" altLang="ja-JP"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出力シート作成</a:t>
            </a:r>
            <a:r>
              <a:rPr kumimoji="1" lang="en-US" altLang="ja-JP"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を押す</a:t>
            </a:r>
          </a:p>
        </xdr:txBody>
      </xdr:sp>
      <xdr:sp macro="" textlink="">
        <xdr:nvSpPr>
          <xdr:cNvPr id="12" name="テキスト ボックス 11">
            <a:extLst>
              <a:ext uri="{FF2B5EF4-FFF2-40B4-BE49-F238E27FC236}">
                <a16:creationId xmlns:a16="http://schemas.microsoft.com/office/drawing/2014/main" id="{00000000-0008-0000-0200-00000C000000}"/>
              </a:ext>
            </a:extLst>
          </xdr:cNvPr>
          <xdr:cNvSpPr txBox="1"/>
        </xdr:nvSpPr>
        <xdr:spPr>
          <a:xfrm>
            <a:off x="5051103" y="24626827"/>
            <a:ext cx="1554459" cy="6369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農薬使用者暴露量の試験成績がある場合</a:t>
            </a:r>
          </a:p>
        </xdr:txBody>
      </xdr:sp>
      <xdr:sp macro="" textlink="">
        <xdr:nvSpPr>
          <xdr:cNvPr id="13" name="角丸四角形 12">
            <a:extLst>
              <a:ext uri="{FF2B5EF4-FFF2-40B4-BE49-F238E27FC236}">
                <a16:creationId xmlns:a16="http://schemas.microsoft.com/office/drawing/2014/main" id="{00000000-0008-0000-0200-00000D000000}"/>
              </a:ext>
            </a:extLst>
          </xdr:cNvPr>
          <xdr:cNvSpPr/>
        </xdr:nvSpPr>
        <xdr:spPr>
          <a:xfrm>
            <a:off x="5002923" y="25249010"/>
            <a:ext cx="1613054" cy="447130"/>
          </a:xfrm>
          <a:prstGeom prst="roundRect">
            <a:avLst>
              <a:gd name="adj" fmla="val 7843"/>
            </a:avLst>
          </a:prstGeom>
          <a:solidFill>
            <a:schemeClr val="bg1"/>
          </a:solidFill>
          <a:ln w="28575" cmpd="dbl">
            <a:solidFill>
              <a:schemeClr val="accent4"/>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４．単位暴露量を入力</a:t>
            </a:r>
          </a:p>
        </xdr:txBody>
      </xdr:sp>
      <xdr:sp macro="" textlink="">
        <xdr:nvSpPr>
          <xdr:cNvPr id="14" name="下矢印 13">
            <a:extLst>
              <a:ext uri="{FF2B5EF4-FFF2-40B4-BE49-F238E27FC236}">
                <a16:creationId xmlns:a16="http://schemas.microsoft.com/office/drawing/2014/main" id="{00000000-0008-0000-0200-00000E000000}"/>
              </a:ext>
            </a:extLst>
          </xdr:cNvPr>
          <xdr:cNvSpPr/>
        </xdr:nvSpPr>
        <xdr:spPr>
          <a:xfrm>
            <a:off x="1976166" y="24454801"/>
            <a:ext cx="759225" cy="390049"/>
          </a:xfrm>
          <a:prstGeom prst="downArrow">
            <a:avLst>
              <a:gd name="adj1" fmla="val 60962"/>
              <a:gd name="adj2" fmla="val 71154"/>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 name="テキスト ボックス 14">
            <a:extLst>
              <a:ext uri="{FF2B5EF4-FFF2-40B4-BE49-F238E27FC236}">
                <a16:creationId xmlns:a16="http://schemas.microsoft.com/office/drawing/2014/main" id="{00000000-0008-0000-0200-00000F000000}"/>
              </a:ext>
            </a:extLst>
          </xdr:cNvPr>
          <xdr:cNvSpPr txBox="1"/>
        </xdr:nvSpPr>
        <xdr:spPr>
          <a:xfrm>
            <a:off x="1370373" y="24854364"/>
            <a:ext cx="1807789" cy="3669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右の条件に該当しない</a:t>
            </a:r>
          </a:p>
        </xdr:txBody>
      </xdr:sp>
      <xdr:sp macro="" textlink="">
        <xdr:nvSpPr>
          <xdr:cNvPr id="16" name="下矢印 15">
            <a:extLst>
              <a:ext uri="{FF2B5EF4-FFF2-40B4-BE49-F238E27FC236}">
                <a16:creationId xmlns:a16="http://schemas.microsoft.com/office/drawing/2014/main" id="{00000000-0008-0000-0200-000010000000}"/>
              </a:ext>
            </a:extLst>
          </xdr:cNvPr>
          <xdr:cNvSpPr/>
        </xdr:nvSpPr>
        <xdr:spPr>
          <a:xfrm>
            <a:off x="1976166" y="25234900"/>
            <a:ext cx="759225" cy="609600"/>
          </a:xfrm>
          <a:prstGeom prst="downArrow">
            <a:avLst>
              <a:gd name="adj1" fmla="val 60962"/>
              <a:gd name="adj2" fmla="val 42873"/>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7" name="角丸四角形 16">
            <a:extLst>
              <a:ext uri="{FF2B5EF4-FFF2-40B4-BE49-F238E27FC236}">
                <a16:creationId xmlns:a16="http://schemas.microsoft.com/office/drawing/2014/main" id="{00000000-0008-0000-0200-000011000000}"/>
              </a:ext>
            </a:extLst>
          </xdr:cNvPr>
          <xdr:cNvSpPr/>
        </xdr:nvSpPr>
        <xdr:spPr>
          <a:xfrm>
            <a:off x="1346936" y="26214837"/>
            <a:ext cx="2026496" cy="761072"/>
          </a:xfrm>
          <a:prstGeom prst="roundRect">
            <a:avLst>
              <a:gd name="adj" fmla="val 7843"/>
            </a:avLst>
          </a:prstGeom>
          <a:solidFill>
            <a:schemeClr val="bg1"/>
          </a:solidFill>
          <a:ln w="28575" cmpd="dbl">
            <a:solidFill>
              <a:schemeClr val="tx2"/>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５．経皮吸収率を入力</a:t>
            </a:r>
          </a:p>
        </xdr:txBody>
      </xdr:sp>
      <xdr:sp macro="" textlink="">
        <xdr:nvSpPr>
          <xdr:cNvPr id="18" name="テキスト ボックス 17">
            <a:extLst>
              <a:ext uri="{FF2B5EF4-FFF2-40B4-BE49-F238E27FC236}">
                <a16:creationId xmlns:a16="http://schemas.microsoft.com/office/drawing/2014/main" id="{00000000-0008-0000-0200-000012000000}"/>
              </a:ext>
            </a:extLst>
          </xdr:cNvPr>
          <xdr:cNvSpPr txBox="1"/>
        </xdr:nvSpPr>
        <xdr:spPr>
          <a:xfrm>
            <a:off x="4483881" y="27296972"/>
            <a:ext cx="3330588" cy="726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出力シートの防護装備「反復」「急性」の項目に</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ERROR</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」が表示されている場合</a:t>
            </a:r>
          </a:p>
        </xdr:txBody>
      </xdr:sp>
      <xdr:sp macro="" textlink="">
        <xdr:nvSpPr>
          <xdr:cNvPr id="19" name="角丸四角形 18">
            <a:extLst>
              <a:ext uri="{FF2B5EF4-FFF2-40B4-BE49-F238E27FC236}">
                <a16:creationId xmlns:a16="http://schemas.microsoft.com/office/drawing/2014/main" id="{00000000-0008-0000-0200-000013000000}"/>
              </a:ext>
            </a:extLst>
          </xdr:cNvPr>
          <xdr:cNvSpPr/>
        </xdr:nvSpPr>
        <xdr:spPr>
          <a:xfrm>
            <a:off x="4673236" y="27891816"/>
            <a:ext cx="2873878" cy="447130"/>
          </a:xfrm>
          <a:prstGeom prst="roundRect">
            <a:avLst>
              <a:gd name="adj" fmla="val 7843"/>
            </a:avLst>
          </a:prstGeom>
          <a:solidFill>
            <a:schemeClr val="bg1"/>
          </a:solidFill>
          <a:ln w="28575" cmpd="dbl">
            <a:solidFill>
              <a:schemeClr val="accent3"/>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６．栽培面積および作業面積を選択</a:t>
            </a:r>
          </a:p>
        </xdr:txBody>
      </xdr:sp>
      <xdr:sp macro="" textlink="">
        <xdr:nvSpPr>
          <xdr:cNvPr id="20" name="下矢印 19">
            <a:extLst>
              <a:ext uri="{FF2B5EF4-FFF2-40B4-BE49-F238E27FC236}">
                <a16:creationId xmlns:a16="http://schemas.microsoft.com/office/drawing/2014/main" id="{00000000-0008-0000-0200-000014000000}"/>
              </a:ext>
            </a:extLst>
          </xdr:cNvPr>
          <xdr:cNvSpPr/>
        </xdr:nvSpPr>
        <xdr:spPr>
          <a:xfrm>
            <a:off x="1985756" y="27297063"/>
            <a:ext cx="759225" cy="2930491"/>
          </a:xfrm>
          <a:prstGeom prst="downArrow">
            <a:avLst>
              <a:gd name="adj1" fmla="val 60962"/>
              <a:gd name="adj2" fmla="val 42018"/>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1" name="テキスト ボックス 20">
            <a:extLst>
              <a:ext uri="{FF2B5EF4-FFF2-40B4-BE49-F238E27FC236}">
                <a16:creationId xmlns:a16="http://schemas.microsoft.com/office/drawing/2014/main" id="{00000000-0008-0000-0200-000015000000}"/>
              </a:ext>
            </a:extLst>
          </xdr:cNvPr>
          <xdr:cNvSpPr txBox="1"/>
        </xdr:nvSpPr>
        <xdr:spPr>
          <a:xfrm>
            <a:off x="2697033" y="29342808"/>
            <a:ext cx="3412545" cy="3669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が</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100</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％を超えている場合</a:t>
            </a:r>
          </a:p>
        </xdr:txBody>
      </xdr:sp>
      <xdr:sp macro="" textlink="">
        <xdr:nvSpPr>
          <xdr:cNvPr id="22" name="角丸四角形 21">
            <a:extLst>
              <a:ext uri="{FF2B5EF4-FFF2-40B4-BE49-F238E27FC236}">
                <a16:creationId xmlns:a16="http://schemas.microsoft.com/office/drawing/2014/main" id="{00000000-0008-0000-0200-000016000000}"/>
              </a:ext>
            </a:extLst>
          </xdr:cNvPr>
          <xdr:cNvSpPr/>
        </xdr:nvSpPr>
        <xdr:spPr>
          <a:xfrm>
            <a:off x="4587164" y="29991535"/>
            <a:ext cx="1569093" cy="447130"/>
          </a:xfrm>
          <a:prstGeom prst="roundRect">
            <a:avLst>
              <a:gd name="adj" fmla="val 7843"/>
            </a:avLst>
          </a:prstGeom>
          <a:solidFill>
            <a:schemeClr val="bg1"/>
          </a:solidFill>
          <a:ln w="28575" cmpd="dbl">
            <a:solidFill>
              <a:schemeClr val="tx2"/>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７．防護装備を選択</a:t>
            </a:r>
          </a:p>
        </xdr:txBody>
      </xdr:sp>
      <xdr:sp macro="" textlink="">
        <xdr:nvSpPr>
          <xdr:cNvPr id="23" name="テキスト ボックス 22">
            <a:extLst>
              <a:ext uri="{FF2B5EF4-FFF2-40B4-BE49-F238E27FC236}">
                <a16:creationId xmlns:a16="http://schemas.microsoft.com/office/drawing/2014/main" id="{00000000-0008-0000-0200-000017000000}"/>
              </a:ext>
            </a:extLst>
          </xdr:cNvPr>
          <xdr:cNvSpPr txBox="1"/>
        </xdr:nvSpPr>
        <xdr:spPr>
          <a:xfrm>
            <a:off x="994576" y="30103880"/>
            <a:ext cx="2543715" cy="10169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防護装備なしのときの暴露予測量の</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および</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占有率</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）が</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100</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％未満</a:t>
            </a:r>
          </a:p>
        </xdr:txBody>
      </xdr:sp>
      <xdr:sp macro="" textlink="">
        <xdr:nvSpPr>
          <xdr:cNvPr id="24" name="下矢印 23">
            <a:extLst>
              <a:ext uri="{FF2B5EF4-FFF2-40B4-BE49-F238E27FC236}">
                <a16:creationId xmlns:a16="http://schemas.microsoft.com/office/drawing/2014/main" id="{00000000-0008-0000-0200-000018000000}"/>
              </a:ext>
            </a:extLst>
          </xdr:cNvPr>
          <xdr:cNvSpPr/>
        </xdr:nvSpPr>
        <xdr:spPr>
          <a:xfrm>
            <a:off x="1995346" y="31140841"/>
            <a:ext cx="759225" cy="883003"/>
          </a:xfrm>
          <a:prstGeom prst="downArrow">
            <a:avLst>
              <a:gd name="adj1" fmla="val 60962"/>
              <a:gd name="adj2" fmla="val 38562"/>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5" name="下矢印 24">
            <a:extLst>
              <a:ext uri="{FF2B5EF4-FFF2-40B4-BE49-F238E27FC236}">
                <a16:creationId xmlns:a16="http://schemas.microsoft.com/office/drawing/2014/main" id="{00000000-0008-0000-0200-000019000000}"/>
              </a:ext>
            </a:extLst>
          </xdr:cNvPr>
          <xdr:cNvSpPr/>
        </xdr:nvSpPr>
        <xdr:spPr>
          <a:xfrm>
            <a:off x="5926219" y="31659858"/>
            <a:ext cx="751288" cy="361509"/>
          </a:xfrm>
          <a:prstGeom prst="downArrow">
            <a:avLst>
              <a:gd name="adj1" fmla="val 49534"/>
              <a:gd name="adj2" fmla="val 50464"/>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6" name="テキスト ボックス 25">
            <a:extLst>
              <a:ext uri="{FF2B5EF4-FFF2-40B4-BE49-F238E27FC236}">
                <a16:creationId xmlns:a16="http://schemas.microsoft.com/office/drawing/2014/main" id="{00000000-0008-0000-0200-00001A000000}"/>
              </a:ext>
            </a:extLst>
          </xdr:cNvPr>
          <xdr:cNvSpPr txBox="1"/>
        </xdr:nvSpPr>
        <xdr:spPr>
          <a:xfrm>
            <a:off x="4125056" y="31094361"/>
            <a:ext cx="4250942" cy="6961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リスク低減措置後の暴露予測量の</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および</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占有率</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）が</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100</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％未満になった</a:t>
            </a:r>
          </a:p>
        </xdr:txBody>
      </xdr:sp>
      <xdr:sp macro="" textlink="">
        <xdr:nvSpPr>
          <xdr:cNvPr id="27" name="角丸四角形 26">
            <a:extLst>
              <a:ext uri="{FF2B5EF4-FFF2-40B4-BE49-F238E27FC236}">
                <a16:creationId xmlns:a16="http://schemas.microsoft.com/office/drawing/2014/main" id="{00000000-0008-0000-0200-00001B000000}"/>
              </a:ext>
            </a:extLst>
          </xdr:cNvPr>
          <xdr:cNvSpPr/>
        </xdr:nvSpPr>
        <xdr:spPr>
          <a:xfrm>
            <a:off x="928688" y="32095882"/>
            <a:ext cx="6586099" cy="358065"/>
          </a:xfrm>
          <a:prstGeom prst="roundRect">
            <a:avLst>
              <a:gd name="adj" fmla="val 7843"/>
            </a:avLst>
          </a:prstGeom>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en-US" altLang="ja-JP"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9</a:t>
            </a: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．入力終わり</a:t>
            </a:r>
            <a:endParaRPr kumimoji="1" lang="en-US" altLang="ja-JP"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endParaRPr>
          </a:p>
        </xdr:txBody>
      </xdr:sp>
      <xdr:sp macro="" textlink="">
        <xdr:nvSpPr>
          <xdr:cNvPr id="28" name="テキスト ボックス 27">
            <a:extLst>
              <a:ext uri="{FF2B5EF4-FFF2-40B4-BE49-F238E27FC236}">
                <a16:creationId xmlns:a16="http://schemas.microsoft.com/office/drawing/2014/main" id="{00000000-0008-0000-0200-00001C000000}"/>
              </a:ext>
            </a:extLst>
          </xdr:cNvPr>
          <xdr:cNvSpPr txBox="1"/>
        </xdr:nvSpPr>
        <xdr:spPr>
          <a:xfrm>
            <a:off x="448862" y="20626110"/>
            <a:ext cx="1448222" cy="3669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作業フローチャート</a:t>
            </a:r>
          </a:p>
        </xdr:txBody>
      </xdr:sp>
      <xdr:sp macro="" textlink="">
        <xdr:nvSpPr>
          <xdr:cNvPr id="29" name="テキスト ボックス 28">
            <a:extLst>
              <a:ext uri="{FF2B5EF4-FFF2-40B4-BE49-F238E27FC236}">
                <a16:creationId xmlns:a16="http://schemas.microsoft.com/office/drawing/2014/main" id="{00000000-0008-0000-0200-00001D000000}"/>
              </a:ext>
            </a:extLst>
          </xdr:cNvPr>
          <xdr:cNvSpPr txBox="1"/>
        </xdr:nvSpPr>
        <xdr:spPr>
          <a:xfrm>
            <a:off x="1033088" y="28676871"/>
            <a:ext cx="2682088" cy="36696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計算結果の項目に「</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ERROR</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」なし</a:t>
            </a:r>
          </a:p>
        </xdr:txBody>
      </xdr:sp>
      <xdr:sp macro="" textlink="">
        <xdr:nvSpPr>
          <xdr:cNvPr id="30" name="曲折矢印 29">
            <a:extLst>
              <a:ext uri="{FF2B5EF4-FFF2-40B4-BE49-F238E27FC236}">
                <a16:creationId xmlns:a16="http://schemas.microsoft.com/office/drawing/2014/main" id="{00000000-0008-0000-0200-00001E000000}"/>
              </a:ext>
            </a:extLst>
          </xdr:cNvPr>
          <xdr:cNvSpPr/>
        </xdr:nvSpPr>
        <xdr:spPr>
          <a:xfrm rot="5400000">
            <a:off x="4309184" y="27548989"/>
            <a:ext cx="442369" cy="3896817"/>
          </a:xfrm>
          <a:prstGeom prst="bentArrow">
            <a:avLst>
              <a:gd name="adj1" fmla="val 31742"/>
              <a:gd name="adj2" fmla="val 40730"/>
              <a:gd name="adj3" fmla="val 38483"/>
              <a:gd name="adj4" fmla="val 43750"/>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31" name="曲折矢印 30">
            <a:extLst>
              <a:ext uri="{FF2B5EF4-FFF2-40B4-BE49-F238E27FC236}">
                <a16:creationId xmlns:a16="http://schemas.microsoft.com/office/drawing/2014/main" id="{00000000-0008-0000-0200-00001F000000}"/>
              </a:ext>
            </a:extLst>
          </xdr:cNvPr>
          <xdr:cNvSpPr/>
        </xdr:nvSpPr>
        <xdr:spPr>
          <a:xfrm rot="5400000">
            <a:off x="4611800" y="23239305"/>
            <a:ext cx="492122" cy="2178276"/>
          </a:xfrm>
          <a:prstGeom prst="bentArrow">
            <a:avLst>
              <a:gd name="adj1" fmla="val 27323"/>
              <a:gd name="adj2" fmla="val 26158"/>
              <a:gd name="adj3" fmla="val 28051"/>
              <a:gd name="adj4" fmla="val 41330"/>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32" name="曲折矢印 31">
            <a:extLst>
              <a:ext uri="{FF2B5EF4-FFF2-40B4-BE49-F238E27FC236}">
                <a16:creationId xmlns:a16="http://schemas.microsoft.com/office/drawing/2014/main" id="{00000000-0008-0000-0200-000020000000}"/>
              </a:ext>
            </a:extLst>
          </xdr:cNvPr>
          <xdr:cNvSpPr/>
        </xdr:nvSpPr>
        <xdr:spPr>
          <a:xfrm rot="10800000">
            <a:off x="3832223" y="25824655"/>
            <a:ext cx="2067681" cy="543723"/>
          </a:xfrm>
          <a:prstGeom prst="bentArrow">
            <a:avLst>
              <a:gd name="adj1" fmla="val 21076"/>
              <a:gd name="adj2" fmla="val 26472"/>
              <a:gd name="adj3" fmla="val 29951"/>
              <a:gd name="adj4" fmla="val 43750"/>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33" name="曲折矢印 32">
            <a:extLst>
              <a:ext uri="{FF2B5EF4-FFF2-40B4-BE49-F238E27FC236}">
                <a16:creationId xmlns:a16="http://schemas.microsoft.com/office/drawing/2014/main" id="{00000000-0008-0000-0200-000021000000}"/>
              </a:ext>
            </a:extLst>
          </xdr:cNvPr>
          <xdr:cNvSpPr/>
        </xdr:nvSpPr>
        <xdr:spPr>
          <a:xfrm rot="5400000">
            <a:off x="4003671" y="26476328"/>
            <a:ext cx="542930" cy="993774"/>
          </a:xfrm>
          <a:prstGeom prst="bentArrow">
            <a:avLst>
              <a:gd name="adj1" fmla="val 18735"/>
              <a:gd name="adj2" fmla="val 20896"/>
              <a:gd name="adj3" fmla="val 27774"/>
              <a:gd name="adj4" fmla="val 43750"/>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34" name="曲折矢印 33">
            <a:extLst>
              <a:ext uri="{FF2B5EF4-FFF2-40B4-BE49-F238E27FC236}">
                <a16:creationId xmlns:a16="http://schemas.microsoft.com/office/drawing/2014/main" id="{00000000-0008-0000-0200-000022000000}"/>
              </a:ext>
            </a:extLst>
          </xdr:cNvPr>
          <xdr:cNvSpPr/>
        </xdr:nvSpPr>
        <xdr:spPr>
          <a:xfrm rot="10800000">
            <a:off x="3625849" y="28566259"/>
            <a:ext cx="1108073" cy="409575"/>
          </a:xfrm>
          <a:prstGeom prst="bentArrow">
            <a:avLst>
              <a:gd name="adj1" fmla="val 28325"/>
              <a:gd name="adj2" fmla="val 35019"/>
              <a:gd name="adj3" fmla="val 32956"/>
              <a:gd name="adj4" fmla="val 43750"/>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35" name="下矢印 34">
            <a:extLst>
              <a:ext uri="{FF2B5EF4-FFF2-40B4-BE49-F238E27FC236}">
                <a16:creationId xmlns:a16="http://schemas.microsoft.com/office/drawing/2014/main" id="{00000000-0008-0000-0200-000023000000}"/>
              </a:ext>
            </a:extLst>
          </xdr:cNvPr>
          <xdr:cNvSpPr/>
        </xdr:nvSpPr>
        <xdr:spPr>
          <a:xfrm>
            <a:off x="5923907" y="30790821"/>
            <a:ext cx="758368" cy="358632"/>
          </a:xfrm>
          <a:prstGeom prst="downArrow">
            <a:avLst>
              <a:gd name="adj1" fmla="val 49534"/>
              <a:gd name="adj2" fmla="val 50464"/>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6" name="角丸四角形 35">
            <a:extLst>
              <a:ext uri="{FF2B5EF4-FFF2-40B4-BE49-F238E27FC236}">
                <a16:creationId xmlns:a16="http://schemas.microsoft.com/office/drawing/2014/main" id="{00000000-0008-0000-0200-000024000000}"/>
              </a:ext>
            </a:extLst>
          </xdr:cNvPr>
          <xdr:cNvSpPr/>
        </xdr:nvSpPr>
        <xdr:spPr>
          <a:xfrm>
            <a:off x="1020535" y="21313322"/>
            <a:ext cx="2608165" cy="674270"/>
          </a:xfrm>
          <a:prstGeom prst="roundRect">
            <a:avLst>
              <a:gd name="adj" fmla="val 7843"/>
            </a:avLst>
          </a:prstGeom>
          <a:solidFill>
            <a:schemeClr val="bg1"/>
          </a:solidFill>
          <a:ln w="28575" cmpd="dbl">
            <a:solidFill>
              <a:schemeClr val="accent6"/>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１．除草剤か否かを選択</a:t>
            </a:r>
          </a:p>
        </xdr:txBody>
      </xdr:sp>
      <xdr:sp macro="" textlink="">
        <xdr:nvSpPr>
          <xdr:cNvPr id="37" name="下矢印 36">
            <a:extLst>
              <a:ext uri="{FF2B5EF4-FFF2-40B4-BE49-F238E27FC236}">
                <a16:creationId xmlns:a16="http://schemas.microsoft.com/office/drawing/2014/main" id="{00000000-0008-0000-0200-000025000000}"/>
              </a:ext>
            </a:extLst>
          </xdr:cNvPr>
          <xdr:cNvSpPr/>
        </xdr:nvSpPr>
        <xdr:spPr>
          <a:xfrm>
            <a:off x="1895929" y="22061714"/>
            <a:ext cx="758368" cy="394351"/>
          </a:xfrm>
          <a:prstGeom prst="downArrow">
            <a:avLst>
              <a:gd name="adj1" fmla="val 60962"/>
              <a:gd name="adj2" fmla="val 71154"/>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8" name="テキスト ボックス 37">
            <a:extLst>
              <a:ext uri="{FF2B5EF4-FFF2-40B4-BE49-F238E27FC236}">
                <a16:creationId xmlns:a16="http://schemas.microsoft.com/office/drawing/2014/main" id="{00000000-0008-0000-0200-000026000000}"/>
              </a:ext>
            </a:extLst>
          </xdr:cNvPr>
          <xdr:cNvSpPr txBox="1"/>
        </xdr:nvSpPr>
        <xdr:spPr>
          <a:xfrm>
            <a:off x="3851956" y="21337134"/>
            <a:ext cx="4665951" cy="714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l"/>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ファイルを開くと同時に質問ボックスが現れるが、もし現れなかったときは入力シート青色の「除草剤</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_</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選択」ボタンを押す。</a:t>
            </a:r>
          </a:p>
        </xdr:txBody>
      </xdr:sp>
      <xdr:sp macro="" textlink="">
        <xdr:nvSpPr>
          <xdr:cNvPr id="39" name="テキスト ボックス 38">
            <a:extLst>
              <a:ext uri="{FF2B5EF4-FFF2-40B4-BE49-F238E27FC236}">
                <a16:creationId xmlns:a16="http://schemas.microsoft.com/office/drawing/2014/main" id="{00000000-0008-0000-0200-000027000000}"/>
              </a:ext>
            </a:extLst>
          </xdr:cNvPr>
          <xdr:cNvSpPr txBox="1"/>
        </xdr:nvSpPr>
        <xdr:spPr>
          <a:xfrm>
            <a:off x="489511" y="21760654"/>
            <a:ext cx="459741" cy="22082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spAutoFit/>
          </a:bodyPr>
          <a:lstStyle/>
          <a:p>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入　力　シ　ー　ト</a:t>
            </a:r>
          </a:p>
        </xdr:txBody>
      </xdr:sp>
      <xdr:sp macro="" textlink="">
        <xdr:nvSpPr>
          <xdr:cNvPr id="40" name="テキスト ボックス 39">
            <a:extLst>
              <a:ext uri="{FF2B5EF4-FFF2-40B4-BE49-F238E27FC236}">
                <a16:creationId xmlns:a16="http://schemas.microsoft.com/office/drawing/2014/main" id="{00000000-0008-0000-0200-000028000000}"/>
              </a:ext>
            </a:extLst>
          </xdr:cNvPr>
          <xdr:cNvSpPr txBox="1"/>
        </xdr:nvSpPr>
        <xdr:spPr>
          <a:xfrm>
            <a:off x="4168735" y="24800715"/>
            <a:ext cx="431528" cy="832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spAutoFit/>
          </a:bodyPr>
          <a:lstStyle/>
          <a:p>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補助１</a:t>
            </a:r>
          </a:p>
        </xdr:txBody>
      </xdr:sp>
      <xdr:sp macro="" textlink="">
        <xdr:nvSpPr>
          <xdr:cNvPr id="41" name="テキスト ボックス 40">
            <a:extLst>
              <a:ext uri="{FF2B5EF4-FFF2-40B4-BE49-F238E27FC236}">
                <a16:creationId xmlns:a16="http://schemas.microsoft.com/office/drawing/2014/main" id="{00000000-0008-0000-0200-000029000000}"/>
              </a:ext>
            </a:extLst>
          </xdr:cNvPr>
          <xdr:cNvSpPr txBox="1"/>
        </xdr:nvSpPr>
        <xdr:spPr>
          <a:xfrm>
            <a:off x="536265" y="25949274"/>
            <a:ext cx="726614" cy="12208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ctr">
            <a:spAutoFit/>
          </a:bodyPr>
          <a:lstStyle/>
          <a:p>
            <a:pPr algn="ctr"/>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出力シート</a:t>
            </a:r>
            <a:endParaRPr kumimoji="1" lang="en-US" altLang="ja-JP" sz="110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　（主要）</a:t>
            </a:r>
          </a:p>
        </xdr:txBody>
      </xdr:sp>
      <xdr:sp macro="" textlink="">
        <xdr:nvSpPr>
          <xdr:cNvPr id="42" name="テキスト ボックス 41">
            <a:extLst>
              <a:ext uri="{FF2B5EF4-FFF2-40B4-BE49-F238E27FC236}">
                <a16:creationId xmlns:a16="http://schemas.microsoft.com/office/drawing/2014/main" id="{00000000-0008-0000-0200-00002A000000}"/>
              </a:ext>
            </a:extLst>
          </xdr:cNvPr>
          <xdr:cNvSpPr txBox="1"/>
        </xdr:nvSpPr>
        <xdr:spPr>
          <a:xfrm>
            <a:off x="3680831" y="27574359"/>
            <a:ext cx="953466" cy="832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ctr">
            <a:spAutoFit/>
          </a:bodyPr>
          <a:lstStyle/>
          <a:p>
            <a:pPr algn="ctr"/>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作物名</a:t>
            </a:r>
            <a:endParaRPr kumimoji="1" lang="en-US" altLang="ja-JP" sz="110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エラー</a:t>
            </a:r>
            <a:endParaRPr kumimoji="1" lang="en-US" altLang="ja-JP" sz="110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の場合</a:t>
            </a:r>
          </a:p>
        </xdr:txBody>
      </xdr:sp>
      <xdr:sp macro="" textlink="">
        <xdr:nvSpPr>
          <xdr:cNvPr id="43" name="テキスト ボックス 42">
            <a:extLst>
              <a:ext uri="{FF2B5EF4-FFF2-40B4-BE49-F238E27FC236}">
                <a16:creationId xmlns:a16="http://schemas.microsoft.com/office/drawing/2014/main" id="{00000000-0008-0000-0200-00002B000000}"/>
              </a:ext>
            </a:extLst>
          </xdr:cNvPr>
          <xdr:cNvSpPr txBox="1"/>
        </xdr:nvSpPr>
        <xdr:spPr>
          <a:xfrm>
            <a:off x="3648050" y="29805317"/>
            <a:ext cx="945580" cy="832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ctr">
            <a:spAutoFit/>
          </a:bodyPr>
          <a:lstStyle/>
          <a:p>
            <a:pPr algn="ctr"/>
            <a:r>
              <a:rPr kumimoji="1" lang="ja-JP" altLang="en-US" sz="1050" b="1">
                <a:latin typeface="メイリオ" panose="020B0604030504040204" pitchFamily="50" charset="-128"/>
                <a:ea typeface="メイリオ" panose="020B0604030504040204" pitchFamily="50" charset="-128"/>
                <a:cs typeface="メイリオ" panose="020B0604030504040204" pitchFamily="50" charset="-128"/>
              </a:rPr>
              <a:t>出力</a:t>
            </a:r>
            <a:endParaRPr kumimoji="1" lang="en-US" altLang="ja-JP" sz="105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050" b="1">
                <a:latin typeface="メイリオ" panose="020B0604030504040204" pitchFamily="50" charset="-128"/>
                <a:ea typeface="メイリオ" panose="020B0604030504040204" pitchFamily="50" charset="-128"/>
                <a:cs typeface="メイリオ" panose="020B0604030504040204" pitchFamily="50" charset="-128"/>
              </a:rPr>
              <a:t>シート</a:t>
            </a:r>
            <a:endParaRPr kumimoji="1" lang="en-US" altLang="ja-JP" sz="105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050" b="1">
                <a:latin typeface="メイリオ" panose="020B0604030504040204" pitchFamily="50" charset="-128"/>
                <a:ea typeface="メイリオ" panose="020B0604030504040204" pitchFamily="50" charset="-128"/>
                <a:cs typeface="メイリオ" panose="020B0604030504040204" pitchFamily="50" charset="-128"/>
              </a:rPr>
              <a:t>（主要）</a:t>
            </a:r>
          </a:p>
        </xdr:txBody>
      </xdr:sp>
    </xdr:grpSp>
    <xdr:clientData/>
  </xdr:twoCellAnchor>
  <xdr:twoCellAnchor>
    <xdr:from>
      <xdr:col>6</xdr:col>
      <xdr:colOff>190500</xdr:colOff>
      <xdr:row>99</xdr:row>
      <xdr:rowOff>142875</xdr:rowOff>
    </xdr:from>
    <xdr:to>
      <xdr:col>12</xdr:col>
      <xdr:colOff>625928</xdr:colOff>
      <xdr:row>103</xdr:row>
      <xdr:rowOff>130969</xdr:rowOff>
    </xdr:to>
    <xdr:sp macro="" textlink="">
      <xdr:nvSpPr>
        <xdr:cNvPr id="44" name="テキスト ボックス 43">
          <a:extLst>
            <a:ext uri="{FF2B5EF4-FFF2-40B4-BE49-F238E27FC236}">
              <a16:creationId xmlns:a16="http://schemas.microsoft.com/office/drawing/2014/main" id="{00000000-0008-0000-0200-00002C000000}"/>
            </a:ext>
          </a:extLst>
        </xdr:cNvPr>
        <xdr:cNvSpPr txBox="1"/>
      </xdr:nvSpPr>
      <xdr:spPr>
        <a:xfrm>
          <a:off x="4000500" y="26146125"/>
          <a:ext cx="4550228" cy="9405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l"/>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１株あたりの使用量から</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10</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 a</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あたりの使用量を計算する場合は、「</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10 a</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あたり換算」タブに入力し、計算結果を入力シートに転記する。</a:t>
          </a:r>
          <a:endParaRPr kumimoji="1" lang="ja-JP" altLang="en-US" sz="1100">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twoCellAnchor>
  <xdr:twoCellAnchor>
    <xdr:from>
      <xdr:col>9</xdr:col>
      <xdr:colOff>539185</xdr:colOff>
      <xdr:row>130</xdr:row>
      <xdr:rowOff>0</xdr:rowOff>
    </xdr:from>
    <xdr:to>
      <xdr:col>12</xdr:col>
      <xdr:colOff>662733</xdr:colOff>
      <xdr:row>134</xdr:row>
      <xdr:rowOff>35152</xdr:rowOff>
    </xdr:to>
    <xdr:grpSp>
      <xdr:nvGrpSpPr>
        <xdr:cNvPr id="45" name="グループ化 44">
          <a:extLst>
            <a:ext uri="{FF2B5EF4-FFF2-40B4-BE49-F238E27FC236}">
              <a16:creationId xmlns:a16="http://schemas.microsoft.com/office/drawing/2014/main" id="{00000000-0008-0000-0200-00002D000000}"/>
            </a:ext>
          </a:extLst>
        </xdr:cNvPr>
        <xdr:cNvGrpSpPr/>
      </xdr:nvGrpSpPr>
      <xdr:grpSpPr>
        <a:xfrm>
          <a:off x="6423518" y="34332333"/>
          <a:ext cx="2187298" cy="1008819"/>
          <a:chOff x="5982041" y="28928786"/>
          <a:chExt cx="2164620" cy="1014866"/>
        </a:xfrm>
      </xdr:grpSpPr>
      <xdr:sp macro="" textlink="">
        <xdr:nvSpPr>
          <xdr:cNvPr id="46" name="正方形/長方形 45">
            <a:extLst>
              <a:ext uri="{FF2B5EF4-FFF2-40B4-BE49-F238E27FC236}">
                <a16:creationId xmlns:a16="http://schemas.microsoft.com/office/drawing/2014/main" id="{00000000-0008-0000-0200-00002E000000}"/>
              </a:ext>
            </a:extLst>
          </xdr:cNvPr>
          <xdr:cNvSpPr/>
        </xdr:nvSpPr>
        <xdr:spPr>
          <a:xfrm>
            <a:off x="6005691" y="28928786"/>
            <a:ext cx="2140970" cy="1014866"/>
          </a:xfrm>
          <a:prstGeom prst="rect">
            <a:avLst/>
          </a:prstGeom>
          <a:solidFill>
            <a:schemeClr val="accent4">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7" name="テキスト ボックス 46">
            <a:extLst>
              <a:ext uri="{FF2B5EF4-FFF2-40B4-BE49-F238E27FC236}">
                <a16:creationId xmlns:a16="http://schemas.microsoft.com/office/drawing/2014/main" id="{00000000-0008-0000-0200-00002F000000}"/>
              </a:ext>
            </a:extLst>
          </xdr:cNvPr>
          <xdr:cNvSpPr txBox="1"/>
        </xdr:nvSpPr>
        <xdr:spPr>
          <a:xfrm>
            <a:off x="6313714" y="28961454"/>
            <a:ext cx="1785012" cy="3619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任意の面積を用いる場合</a:t>
            </a:r>
          </a:p>
        </xdr:txBody>
      </xdr:sp>
      <xdr:sp macro="" textlink="">
        <xdr:nvSpPr>
          <xdr:cNvPr id="48" name="角丸四角形 47">
            <a:extLst>
              <a:ext uri="{FF2B5EF4-FFF2-40B4-BE49-F238E27FC236}">
                <a16:creationId xmlns:a16="http://schemas.microsoft.com/office/drawing/2014/main" id="{00000000-0008-0000-0200-000030000000}"/>
              </a:ext>
            </a:extLst>
          </xdr:cNvPr>
          <xdr:cNvSpPr/>
        </xdr:nvSpPr>
        <xdr:spPr>
          <a:xfrm>
            <a:off x="6379391" y="29345131"/>
            <a:ext cx="1608518" cy="460738"/>
          </a:xfrm>
          <a:prstGeom prst="roundRect">
            <a:avLst>
              <a:gd name="adj" fmla="val 7843"/>
            </a:avLst>
          </a:prstGeom>
          <a:solidFill>
            <a:schemeClr val="bg1"/>
          </a:solidFill>
          <a:ln w="28575" cmpd="dbl">
            <a:solidFill>
              <a:schemeClr val="accent4"/>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８．面積を入力</a:t>
            </a:r>
          </a:p>
        </xdr:txBody>
      </xdr:sp>
      <xdr:sp macro="" textlink="">
        <xdr:nvSpPr>
          <xdr:cNvPr id="49" name="テキスト ボックス 48">
            <a:extLst>
              <a:ext uri="{FF2B5EF4-FFF2-40B4-BE49-F238E27FC236}">
                <a16:creationId xmlns:a16="http://schemas.microsoft.com/office/drawing/2014/main" id="{00000000-0008-0000-0200-000031000000}"/>
              </a:ext>
            </a:extLst>
          </xdr:cNvPr>
          <xdr:cNvSpPr txBox="1"/>
        </xdr:nvSpPr>
        <xdr:spPr>
          <a:xfrm>
            <a:off x="5982041" y="29007595"/>
            <a:ext cx="431528" cy="8533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noAutofit/>
          </a:bodyPr>
          <a:lstStyle/>
          <a:p>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補助</a:t>
            </a:r>
            <a:r>
              <a:rPr kumimoji="1" lang="en-US" altLang="ja-JP" sz="1100" b="1">
                <a:latin typeface="メイリオ" panose="020B0604030504040204" pitchFamily="50" charset="-128"/>
                <a:ea typeface="メイリオ" panose="020B0604030504040204" pitchFamily="50" charset="-128"/>
                <a:cs typeface="メイリオ" panose="020B0604030504040204" pitchFamily="50" charset="-128"/>
              </a:rPr>
              <a:t>2</a:t>
            </a:r>
            <a:endPar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endParaRPr>
          </a:p>
        </xdr:txBody>
      </xdr:sp>
    </xdr:grp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19050</xdr:colOff>
      <xdr:row>0</xdr:row>
      <xdr:rowOff>160867</xdr:rowOff>
    </xdr:from>
    <xdr:ext cx="889987" cy="352425"/>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611717" y="160867"/>
          <a:ext cx="889987" cy="352425"/>
        </a:xfrm>
        <a:prstGeom prst="rect">
          <a:avLst/>
        </a:prstGeom>
        <a:solidFill>
          <a:schemeClr val="bg1"/>
        </a:solidFill>
        <a:ln w="1905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入力シート</a:t>
          </a:r>
        </a:p>
      </xdr:txBody>
    </xdr:sp>
    <xdr:clientData/>
  </xdr:oneCellAnchor>
  <xdr:twoCellAnchor>
    <xdr:from>
      <xdr:col>12</xdr:col>
      <xdr:colOff>440531</xdr:colOff>
      <xdr:row>3</xdr:row>
      <xdr:rowOff>223762</xdr:rowOff>
    </xdr:from>
    <xdr:to>
      <xdr:col>13</xdr:col>
      <xdr:colOff>1113550</xdr:colOff>
      <xdr:row>10</xdr:row>
      <xdr:rowOff>95251</xdr:rowOff>
    </xdr:to>
    <xdr:sp macro="[0]!出力シート作成" textlink="">
      <xdr:nvSpPr>
        <xdr:cNvPr id="3" name="角丸四角形 2">
          <a:extLst>
            <a:ext uri="{FF2B5EF4-FFF2-40B4-BE49-F238E27FC236}">
              <a16:creationId xmlns:a16="http://schemas.microsoft.com/office/drawing/2014/main" id="{00000000-0008-0000-0300-000003000000}"/>
            </a:ext>
          </a:extLst>
        </xdr:cNvPr>
        <xdr:cNvSpPr/>
      </xdr:nvSpPr>
      <xdr:spPr>
        <a:xfrm>
          <a:off x="7727156" y="1378668"/>
          <a:ext cx="1363582" cy="1062114"/>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kumimoji="1" lang="ja-JP" altLang="en-US" sz="1200" b="1">
              <a:latin typeface="メイリオ" panose="020B0604030504040204" pitchFamily="50" charset="-128"/>
              <a:ea typeface="メイリオ" panose="020B0604030504040204" pitchFamily="50" charset="-128"/>
              <a:cs typeface="メイリオ" panose="020B0604030504040204" pitchFamily="50" charset="-128"/>
            </a:rPr>
            <a:t>出力</a:t>
          </a:r>
          <a:endParaRPr kumimoji="1" lang="en-US" altLang="ja-JP" sz="120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200" b="1">
              <a:latin typeface="メイリオ" panose="020B0604030504040204" pitchFamily="50" charset="-128"/>
              <a:ea typeface="メイリオ" panose="020B0604030504040204" pitchFamily="50" charset="-128"/>
              <a:cs typeface="メイリオ" panose="020B0604030504040204" pitchFamily="50" charset="-128"/>
            </a:rPr>
            <a:t>シート作成</a:t>
          </a:r>
        </a:p>
      </xdr:txBody>
    </xdr:sp>
    <xdr:clientData/>
  </xdr:twoCellAnchor>
  <xdr:twoCellAnchor>
    <xdr:from>
      <xdr:col>14</xdr:col>
      <xdr:colOff>904875</xdr:colOff>
      <xdr:row>3</xdr:row>
      <xdr:rowOff>214313</xdr:rowOff>
    </xdr:from>
    <xdr:to>
      <xdr:col>17</xdr:col>
      <xdr:colOff>1285875</xdr:colOff>
      <xdr:row>11</xdr:row>
      <xdr:rowOff>238123</xdr:rowOff>
    </xdr:to>
    <xdr:sp macro="" textlink="">
      <xdr:nvSpPr>
        <xdr:cNvPr id="8" name="角丸四角形吹き出し 7">
          <a:extLst>
            <a:ext uri="{FF2B5EF4-FFF2-40B4-BE49-F238E27FC236}">
              <a16:creationId xmlns:a16="http://schemas.microsoft.com/office/drawing/2014/main" id="{00000000-0008-0000-0300-000008000000}"/>
            </a:ext>
          </a:extLst>
        </xdr:cNvPr>
        <xdr:cNvSpPr/>
      </xdr:nvSpPr>
      <xdr:spPr>
        <a:xfrm>
          <a:off x="10025063" y="1369219"/>
          <a:ext cx="4202906" cy="1452560"/>
        </a:xfrm>
        <a:prstGeom prst="wedgeRoundRectCallout">
          <a:avLst>
            <a:gd name="adj1" fmla="val -71488"/>
            <a:gd name="adj2" fmla="val 8257"/>
            <a:gd name="adj3" fmla="val 16667"/>
          </a:avLst>
        </a:prstGeom>
        <a:solidFill>
          <a:schemeClr val="accent6">
            <a:lumMod val="20000"/>
            <a:lumOff val="8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①～⑫に入力後、クリック</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pPr algn="l"/>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→「出力シート」タブへ</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pPr algn="l"/>
          <a:r>
            <a:rPr kumimoji="1" lang="ja-JP" altLang="en-US" sz="500">
              <a:latin typeface="メイリオ" panose="020B0604030504040204" pitchFamily="50" charset="-128"/>
              <a:ea typeface="メイリオ" panose="020B0604030504040204" pitchFamily="50" charset="-128"/>
              <a:cs typeface="メイリオ" panose="020B0604030504040204" pitchFamily="50" charset="-128"/>
            </a:rPr>
            <a:t>　</a:t>
          </a:r>
          <a:endParaRPr kumimoji="1" lang="en-US" altLang="ja-JP" sz="500">
            <a:latin typeface="メイリオ" panose="020B0604030504040204" pitchFamily="50" charset="-128"/>
            <a:ea typeface="メイリオ" panose="020B0604030504040204" pitchFamily="50" charset="-128"/>
            <a:cs typeface="メイリオ" panose="020B0604030504040204" pitchFamily="50" charset="-128"/>
          </a:endParaRPr>
        </a:p>
        <a:p>
          <a:pPr algn="l"/>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項目を修正した場合は、その都度このボタンを押してから出力シートへ</a:t>
          </a:r>
        </a:p>
      </xdr:txBody>
    </xdr:sp>
    <xdr:clientData/>
  </xdr:twoCellAnchor>
  <xdr:twoCellAnchor>
    <xdr:from>
      <xdr:col>12</xdr:col>
      <xdr:colOff>452437</xdr:colOff>
      <xdr:row>1</xdr:row>
      <xdr:rowOff>2</xdr:rowOff>
    </xdr:from>
    <xdr:to>
      <xdr:col>13</xdr:col>
      <xdr:colOff>1107280</xdr:colOff>
      <xdr:row>3</xdr:row>
      <xdr:rowOff>107158</xdr:rowOff>
    </xdr:to>
    <xdr:sp macro="[0]!除草剤再選択" textlink="">
      <xdr:nvSpPr>
        <xdr:cNvPr id="4" name="角丸四角形 3">
          <a:extLst>
            <a:ext uri="{FF2B5EF4-FFF2-40B4-BE49-F238E27FC236}">
              <a16:creationId xmlns:a16="http://schemas.microsoft.com/office/drawing/2014/main" id="{00000000-0008-0000-0300-000004000000}"/>
            </a:ext>
          </a:extLst>
        </xdr:cNvPr>
        <xdr:cNvSpPr/>
      </xdr:nvSpPr>
      <xdr:spPr>
        <a:xfrm>
          <a:off x="7739062" y="678658"/>
          <a:ext cx="1345406" cy="583406"/>
        </a:xfrm>
        <a:prstGeom prst="roundRect">
          <a:avLst/>
        </a:prstGeom>
        <a:solidFill>
          <a:schemeClr val="tx2">
            <a:lumMod val="40000"/>
            <a:lumOff val="60000"/>
          </a:schemeClr>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kumimoji="1" lang="ja-JP" altLang="en-US"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除草剤</a:t>
          </a:r>
          <a:r>
            <a:rPr kumimoji="1" lang="en-US" altLang="ja-JP"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_</a:t>
          </a:r>
          <a:r>
            <a:rPr kumimoji="1" lang="ja-JP" altLang="en-US"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選択</a:t>
          </a:r>
          <a:endParaRPr kumimoji="1" lang="en-US" altLang="ja-JP"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twoCellAnchor>
  <xdr:twoCellAnchor>
    <xdr:from>
      <xdr:col>14</xdr:col>
      <xdr:colOff>881063</xdr:colOff>
      <xdr:row>0</xdr:row>
      <xdr:rowOff>595313</xdr:rowOff>
    </xdr:from>
    <xdr:to>
      <xdr:col>17</xdr:col>
      <xdr:colOff>1273968</xdr:colOff>
      <xdr:row>3</xdr:row>
      <xdr:rowOff>71438</xdr:rowOff>
    </xdr:to>
    <xdr:sp macro="" textlink="">
      <xdr:nvSpPr>
        <xdr:cNvPr id="9" name="角丸四角形吹き出し 8">
          <a:extLst>
            <a:ext uri="{FF2B5EF4-FFF2-40B4-BE49-F238E27FC236}">
              <a16:creationId xmlns:a16="http://schemas.microsoft.com/office/drawing/2014/main" id="{00000000-0008-0000-0300-000009000000}"/>
            </a:ext>
          </a:extLst>
        </xdr:cNvPr>
        <xdr:cNvSpPr/>
      </xdr:nvSpPr>
      <xdr:spPr>
        <a:xfrm>
          <a:off x="10001251" y="595313"/>
          <a:ext cx="4214811" cy="631031"/>
        </a:xfrm>
        <a:prstGeom prst="wedgeRoundRectCallout">
          <a:avLst>
            <a:gd name="adj1" fmla="val -71488"/>
            <a:gd name="adj2" fmla="val 8257"/>
            <a:gd name="adj3" fmla="val 16667"/>
          </a:avLst>
        </a:prstGeom>
        <a:solidFill>
          <a:schemeClr val="bg1"/>
        </a:solidFill>
        <a:ln>
          <a:solidFill>
            <a:schemeClr val="accent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除草剤か否かを選択する場合にクリック</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179917</xdr:colOff>
      <xdr:row>2</xdr:row>
      <xdr:rowOff>137584</xdr:rowOff>
    </xdr:from>
    <xdr:to>
      <xdr:col>12</xdr:col>
      <xdr:colOff>381001</xdr:colOff>
      <xdr:row>10</xdr:row>
      <xdr:rowOff>148167</xdr:rowOff>
    </xdr:to>
    <xdr:sp macro="" textlink="">
      <xdr:nvSpPr>
        <xdr:cNvPr id="2" name="テキスト ボックス 1">
          <a:extLst>
            <a:ext uri="{FF2B5EF4-FFF2-40B4-BE49-F238E27FC236}">
              <a16:creationId xmlns:a16="http://schemas.microsoft.com/office/drawing/2014/main" id="{00000000-0008-0000-0600-000002000000}"/>
            </a:ext>
          </a:extLst>
        </xdr:cNvPr>
        <xdr:cNvSpPr txBox="1"/>
      </xdr:nvSpPr>
      <xdr:spPr>
        <a:xfrm>
          <a:off x="10170584" y="878417"/>
          <a:ext cx="3640667" cy="2603500"/>
        </a:xfrm>
        <a:prstGeom prst="rect">
          <a:avLst/>
        </a:prstGeom>
        <a:solidFill>
          <a:schemeClr val="lt1"/>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入力方法</a:t>
          </a:r>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p>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入力シートで「出力シート作成」を実行してから操作すること。</a:t>
          </a:r>
          <a:endParaRPr kumimoji="1" lang="en-US" altLang="ja-JP" sz="105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①　水色セル：使用番号（</a:t>
          </a:r>
          <a:r>
            <a:rPr kumimoji="1" lang="ja-JP" altLang="en-US" sz="1050" u="sng">
              <a:solidFill>
                <a:srgbClr val="FF0000"/>
              </a:solidFill>
              <a:effectLst/>
              <a:latin typeface="メイリオ" panose="020B0604030504040204" pitchFamily="50" charset="-128"/>
              <a:ea typeface="メイリオ" panose="020B0604030504040204" pitchFamily="50" charset="-128"/>
              <a:cs typeface="メイリオ" panose="020B0604030504040204" pitchFamily="50" charset="-128"/>
            </a:rPr>
            <a:t>出力シート</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に対応した番号）を入力する。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②　</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自動入力</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入力シートに入力した作物名・使用方法、出力シートに対応の散布方法（手散布</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機械散布</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育苗箱）が表示される。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③　オレンジセル：１日作業面積を入力する。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201085</xdr:colOff>
      <xdr:row>1</xdr:row>
      <xdr:rowOff>243416</xdr:rowOff>
    </xdr:from>
    <xdr:to>
      <xdr:col>16</xdr:col>
      <xdr:colOff>560917</xdr:colOff>
      <xdr:row>12</xdr:row>
      <xdr:rowOff>158751</xdr:rowOff>
    </xdr:to>
    <xdr:sp macro="" textlink="">
      <xdr:nvSpPr>
        <xdr:cNvPr id="4" name="テキスト ボックス 3">
          <a:extLst>
            <a:ext uri="{FF2B5EF4-FFF2-40B4-BE49-F238E27FC236}">
              <a16:creationId xmlns:a16="http://schemas.microsoft.com/office/drawing/2014/main" id="{00000000-0008-0000-0800-000004000000}"/>
            </a:ext>
          </a:extLst>
        </xdr:cNvPr>
        <xdr:cNvSpPr txBox="1"/>
      </xdr:nvSpPr>
      <xdr:spPr>
        <a:xfrm>
          <a:off x="10541002" y="751416"/>
          <a:ext cx="3799415" cy="2783418"/>
        </a:xfrm>
        <a:prstGeom prst="rect">
          <a:avLst/>
        </a:prstGeom>
        <a:solidFill>
          <a:schemeClr val="lt1"/>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入力方法</a:t>
          </a:r>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p>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入力シートで「出力シート作成」を実行した後に操作すること。</a:t>
          </a:r>
          <a:endParaRPr kumimoji="1" lang="en-US" altLang="ja-JP" sz="105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①　「使用番号」水色セル：使用番号（</a:t>
          </a:r>
          <a:r>
            <a:rPr kumimoji="1" lang="ja-JP" altLang="en-US" sz="1050" u="sng">
              <a:solidFill>
                <a:srgbClr val="FF0000"/>
              </a:solidFill>
              <a:effectLst/>
              <a:latin typeface="メイリオ" panose="020B0604030504040204" pitchFamily="50" charset="-128"/>
              <a:ea typeface="メイリオ" panose="020B0604030504040204" pitchFamily="50" charset="-128"/>
              <a:cs typeface="メイリオ" panose="020B0604030504040204" pitchFamily="50" charset="-128"/>
            </a:rPr>
            <a:t>出力シート</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に対応した番号）を入れる。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②　</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自動入力</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入力シートに入力した作物名・使用方法、出力シートに対応の散布方法（手散布</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機械散布</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育苗箱）が選択される。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③　「単位暴露量」オレンジセル：それぞれの部位の単位暴露量を入力する。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152400</xdr:rowOff>
    </xdr:from>
    <xdr:ext cx="1771650" cy="333375"/>
    <xdr:sp macro="" textlink="">
      <xdr:nvSpPr>
        <xdr:cNvPr id="2" name="テキスト ボックス 1">
          <a:extLst>
            <a:ext uri="{FF2B5EF4-FFF2-40B4-BE49-F238E27FC236}">
              <a16:creationId xmlns:a16="http://schemas.microsoft.com/office/drawing/2014/main" id="{00000000-0008-0000-0A00-000002000000}"/>
            </a:ext>
          </a:extLst>
        </xdr:cNvPr>
        <xdr:cNvSpPr txBox="1"/>
      </xdr:nvSpPr>
      <xdr:spPr>
        <a:xfrm>
          <a:off x="238125" y="152400"/>
          <a:ext cx="1771650" cy="3333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none" rtlCol="0" anchor="t">
          <a:noAutofit/>
        </a:bodyPr>
        <a:lstStyle/>
        <a:p>
          <a:r>
            <a:rPr kumimoji="1" lang="en-US" altLang="ja-JP"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10 a</a:t>
          </a:r>
          <a:r>
            <a:rPr kumimoji="1" lang="ja-JP" altLang="en-US"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あたり使用量換算</a:t>
          </a:r>
        </a:p>
      </xdr:txBody>
    </xdr:sp>
    <xdr:clientData/>
  </xdr:oneCellAnchor>
  <xdr:oneCellAnchor>
    <xdr:from>
      <xdr:col>8</xdr:col>
      <xdr:colOff>257175</xdr:colOff>
      <xdr:row>1</xdr:row>
      <xdr:rowOff>95250</xdr:rowOff>
    </xdr:from>
    <xdr:ext cx="3486150" cy="2568011"/>
    <xdr:sp macro="" textlink="">
      <xdr:nvSpPr>
        <xdr:cNvPr id="3" name="テキスト ボックス 2">
          <a:extLst>
            <a:ext uri="{FF2B5EF4-FFF2-40B4-BE49-F238E27FC236}">
              <a16:creationId xmlns:a16="http://schemas.microsoft.com/office/drawing/2014/main" id="{00000000-0008-0000-0A00-000003000000}"/>
            </a:ext>
          </a:extLst>
        </xdr:cNvPr>
        <xdr:cNvSpPr txBox="1"/>
      </xdr:nvSpPr>
      <xdr:spPr>
        <a:xfrm>
          <a:off x="7486650" y="704850"/>
          <a:ext cx="3486150" cy="2568011"/>
        </a:xfrm>
        <a:prstGeom prst="rect">
          <a:avLst/>
        </a:prstGeom>
        <a:solidFill>
          <a:schemeClr val="bg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solidFill>
                <a:schemeClr val="tx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使い方</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t>
          </a:r>
        </a:p>
        <a:p>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①　</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使用番号、作物名を入力する。</a:t>
          </a:r>
          <a:endPar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②　１株あたりの投下量（</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g/</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株あるいは</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ml/</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株）を入力する。</a:t>
          </a:r>
          <a:endPar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　　入力する際は、最大の使用量を入力する。</a:t>
          </a:r>
          <a:endPar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　　例）投下量が</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1</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2 g/</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株の場合は、</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2</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を入力する。</a:t>
          </a:r>
          <a:endPar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③　</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10 a</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あたり株数を入力する。</a:t>
          </a:r>
          <a:endPar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④　</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10 a</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あたり使用量が算出される。この値を、「計算シート」の該当欄に入力する。</a:t>
          </a:r>
          <a:endParaRPr kumimoji="1" lang="ja-JP" altLang="en-US" sz="1100">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2</xdr:col>
      <xdr:colOff>104775</xdr:colOff>
      <xdr:row>1</xdr:row>
      <xdr:rowOff>200025</xdr:rowOff>
    </xdr:from>
    <xdr:ext cx="904875" cy="333375"/>
    <xdr:sp macro="" textlink="">
      <xdr:nvSpPr>
        <xdr:cNvPr id="2" name="テキスト ボックス 1">
          <a:extLst>
            <a:ext uri="{FF2B5EF4-FFF2-40B4-BE49-F238E27FC236}">
              <a16:creationId xmlns:a16="http://schemas.microsoft.com/office/drawing/2014/main" id="{00000000-0008-0000-0B00-000002000000}"/>
            </a:ext>
          </a:extLst>
        </xdr:cNvPr>
        <xdr:cNvSpPr txBox="1"/>
      </xdr:nvSpPr>
      <xdr:spPr>
        <a:xfrm>
          <a:off x="771525" y="200025"/>
          <a:ext cx="904875" cy="333375"/>
        </a:xfrm>
        <a:prstGeom prst="rect">
          <a:avLst/>
        </a:prstGeom>
        <a:solidFill>
          <a:schemeClr val="tx1"/>
        </a:solidFill>
        <a:ln w="1905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rPr>
            <a:t>出力シート</a:t>
          </a: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xdr:col>
      <xdr:colOff>132291</xdr:colOff>
      <xdr:row>11</xdr:row>
      <xdr:rowOff>219076</xdr:rowOff>
    </xdr:from>
    <xdr:ext cx="1778000" cy="336549"/>
    <xdr:sp macro="" textlink="">
      <xdr:nvSpPr>
        <xdr:cNvPr id="2" name="テキスト ボックス 1">
          <a:extLst>
            <a:ext uri="{FF2B5EF4-FFF2-40B4-BE49-F238E27FC236}">
              <a16:creationId xmlns:a16="http://schemas.microsoft.com/office/drawing/2014/main" id="{00000000-0008-0000-0C00-000002000000}"/>
            </a:ext>
          </a:extLst>
        </xdr:cNvPr>
        <xdr:cNvSpPr txBox="1"/>
      </xdr:nvSpPr>
      <xdr:spPr>
        <a:xfrm>
          <a:off x="502708" y="219076"/>
          <a:ext cx="1778000" cy="336549"/>
        </a:xfrm>
        <a:prstGeom prst="rect">
          <a:avLst/>
        </a:prstGeom>
        <a:solidFill>
          <a:schemeClr val="tx1"/>
        </a:solidFill>
        <a:ln w="1905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rPr>
            <a:t>出力シート</a:t>
          </a:r>
          <a:r>
            <a:rPr kumimoji="1" lang="en-US" altLang="ja-JP"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rPr>
            <a:t>サブシート</a:t>
          </a:r>
          <a:r>
            <a:rPr kumimoji="1" lang="en-US" altLang="ja-JP"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rPr>
            <a:t>)</a:t>
          </a:r>
          <a:endParaRPr kumimoji="1" lang="ja-JP" altLang="en-US"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oneCellAnchor>
</xdr:wsDr>
</file>

<file path=xl/drawings/drawing9.xml><?xml version="1.0" encoding="utf-8"?>
<xdr:wsDr xmlns:xdr="http://schemas.openxmlformats.org/drawingml/2006/spreadsheetDrawing" xmlns:a="http://schemas.openxmlformats.org/drawingml/2006/main">
  <xdr:twoCellAnchor>
    <xdr:from>
      <xdr:col>6</xdr:col>
      <xdr:colOff>381000</xdr:colOff>
      <xdr:row>2</xdr:row>
      <xdr:rowOff>95250</xdr:rowOff>
    </xdr:from>
    <xdr:to>
      <xdr:col>12</xdr:col>
      <xdr:colOff>328083</xdr:colOff>
      <xdr:row>10</xdr:row>
      <xdr:rowOff>47626</xdr:rowOff>
    </xdr:to>
    <xdr:sp macro="" textlink="">
      <xdr:nvSpPr>
        <xdr:cNvPr id="2" name="テキスト ボックス 1">
          <a:extLst>
            <a:ext uri="{FF2B5EF4-FFF2-40B4-BE49-F238E27FC236}">
              <a16:creationId xmlns:a16="http://schemas.microsoft.com/office/drawing/2014/main" id="{00000000-0008-0000-0D00-000002000000}"/>
            </a:ext>
          </a:extLst>
        </xdr:cNvPr>
        <xdr:cNvSpPr txBox="1"/>
      </xdr:nvSpPr>
      <xdr:spPr>
        <a:xfrm>
          <a:off x="6429375" y="676275"/>
          <a:ext cx="4061883" cy="2009776"/>
        </a:xfrm>
        <a:prstGeom prst="rect">
          <a:avLst/>
        </a:prstGeom>
        <a:solidFill>
          <a:schemeClr val="lt1"/>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入力方法</a:t>
          </a:r>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p>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入力シートで「出力シート作成」を実行した後に操作すること。</a:t>
          </a:r>
          <a:endParaRPr kumimoji="1" lang="en-US" altLang="ja-JP" sz="105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①　「使用番号」水色セル：使用番号（</a:t>
          </a:r>
          <a:r>
            <a:rPr kumimoji="1" lang="ja-JP" altLang="en-US" sz="1050" u="sng">
              <a:solidFill>
                <a:srgbClr val="FF0000"/>
              </a:solidFill>
              <a:effectLst/>
              <a:latin typeface="メイリオ" panose="020B0604030504040204" pitchFamily="50" charset="-128"/>
              <a:ea typeface="メイリオ" panose="020B0604030504040204" pitchFamily="50" charset="-128"/>
              <a:cs typeface="メイリオ" panose="020B0604030504040204" pitchFamily="50" charset="-128"/>
            </a:rPr>
            <a:t>出力シート</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に対応した番号）を入れる。</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このとき、数字を半角で入れること。全角では認識しない。</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②　補助資料を参考に、緑色セルを入力する。プルダウンで表示される候補から選択する。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0">
    <pageSetUpPr fitToPage="1"/>
  </sheetPr>
  <dimension ref="A1:L46"/>
  <sheetViews>
    <sheetView workbookViewId="0">
      <selection activeCell="J16" sqref="J16"/>
    </sheetView>
  </sheetViews>
  <sheetFormatPr defaultColWidth="9" defaultRowHeight="18.75" x14ac:dyDescent="0.45"/>
  <cols>
    <col min="1" max="1" width="5" style="76" customWidth="1"/>
    <col min="2" max="16384" width="9" style="1"/>
  </cols>
  <sheetData>
    <row r="1" spans="1:12" ht="41.25" customHeight="1" x14ac:dyDescent="0.45">
      <c r="A1" s="551" t="s">
        <v>1224</v>
      </c>
      <c r="B1" s="551"/>
      <c r="C1" s="551"/>
      <c r="D1" s="551"/>
      <c r="E1" s="551"/>
      <c r="F1" s="551"/>
      <c r="G1" s="551"/>
      <c r="H1" s="551"/>
      <c r="I1" s="551"/>
    </row>
    <row r="2" spans="1:12" ht="6.75" customHeight="1" x14ac:dyDescent="0.45"/>
    <row r="3" spans="1:12" x14ac:dyDescent="0.45">
      <c r="A3" s="76" t="s">
        <v>1225</v>
      </c>
      <c r="B3" s="1" t="s">
        <v>206</v>
      </c>
    </row>
    <row r="4" spans="1:12" x14ac:dyDescent="0.45">
      <c r="B4" s="1" t="s">
        <v>1234</v>
      </c>
    </row>
    <row r="5" spans="1:12" x14ac:dyDescent="0.45">
      <c r="B5" s="1" t="s">
        <v>1236</v>
      </c>
    </row>
    <row r="6" spans="1:12" x14ac:dyDescent="0.45">
      <c r="B6" s="1" t="s">
        <v>1235</v>
      </c>
    </row>
    <row r="7" spans="1:12" ht="38.25" customHeight="1" x14ac:dyDescent="0.45">
      <c r="B7" s="550" t="s">
        <v>1185</v>
      </c>
      <c r="C7" s="550"/>
      <c r="D7" s="550"/>
      <c r="E7" s="550"/>
      <c r="F7" s="550"/>
      <c r="G7" s="550"/>
      <c r="H7" s="550"/>
      <c r="I7" s="550"/>
      <c r="J7" s="550"/>
      <c r="K7" s="550"/>
      <c r="L7" s="550"/>
    </row>
    <row r="8" spans="1:12" x14ac:dyDescent="0.45">
      <c r="B8" s="1" t="s">
        <v>1128</v>
      </c>
    </row>
    <row r="9" spans="1:12" x14ac:dyDescent="0.45">
      <c r="B9" s="1" t="s">
        <v>1129</v>
      </c>
    </row>
    <row r="10" spans="1:12" ht="41.25" customHeight="1" x14ac:dyDescent="0.45">
      <c r="B10" s="549" t="s">
        <v>1172</v>
      </c>
      <c r="C10" s="549"/>
      <c r="D10" s="549"/>
      <c r="E10" s="549"/>
      <c r="F10" s="549"/>
      <c r="G10" s="549"/>
      <c r="H10" s="549"/>
      <c r="I10" s="549"/>
      <c r="J10" s="549"/>
      <c r="K10" s="549"/>
      <c r="L10" s="549"/>
    </row>
    <row r="11" spans="1:12" ht="9" customHeight="1" x14ac:dyDescent="0.45"/>
    <row r="12" spans="1:12" x14ac:dyDescent="0.45">
      <c r="A12" s="76" t="s">
        <v>1225</v>
      </c>
      <c r="B12" s="1" t="s">
        <v>1226</v>
      </c>
    </row>
    <row r="13" spans="1:12" ht="36.75" customHeight="1" x14ac:dyDescent="0.45">
      <c r="B13" s="549" t="s">
        <v>1227</v>
      </c>
      <c r="C13" s="549"/>
      <c r="D13" s="549"/>
      <c r="E13" s="549"/>
      <c r="F13" s="549"/>
      <c r="G13" s="549"/>
      <c r="H13" s="549"/>
      <c r="I13" s="549"/>
      <c r="J13" s="549"/>
      <c r="K13" s="549"/>
      <c r="L13" s="549"/>
    </row>
    <row r="14" spans="1:12" x14ac:dyDescent="0.45">
      <c r="B14" s="1" t="s">
        <v>1228</v>
      </c>
    </row>
    <row r="15" spans="1:12" x14ac:dyDescent="0.45">
      <c r="B15" s="1" t="s">
        <v>1229</v>
      </c>
    </row>
    <row r="16" spans="1:12" x14ac:dyDescent="0.45">
      <c r="B16" s="1" t="s">
        <v>1237</v>
      </c>
    </row>
    <row r="17" spans="1:12" x14ac:dyDescent="0.45">
      <c r="B17" s="1" t="s">
        <v>1230</v>
      </c>
    </row>
    <row r="18" spans="1:12" ht="7.5" customHeight="1" x14ac:dyDescent="0.45"/>
    <row r="19" spans="1:12" ht="39" customHeight="1" x14ac:dyDescent="0.45">
      <c r="A19" s="110" t="s">
        <v>1225</v>
      </c>
      <c r="B19" s="549" t="s">
        <v>1231</v>
      </c>
      <c r="C19" s="549"/>
      <c r="D19" s="549"/>
      <c r="E19" s="549"/>
      <c r="F19" s="549"/>
      <c r="G19" s="549"/>
      <c r="H19" s="549"/>
      <c r="I19" s="549"/>
      <c r="J19" s="549"/>
      <c r="K19" s="549"/>
      <c r="L19" s="549"/>
    </row>
    <row r="20" spans="1:12" ht="9" customHeight="1" x14ac:dyDescent="0.45"/>
    <row r="21" spans="1:12" x14ac:dyDescent="0.45">
      <c r="A21" s="76" t="s">
        <v>1225</v>
      </c>
      <c r="B21" s="1" t="s">
        <v>1238</v>
      </c>
    </row>
    <row r="22" spans="1:12" ht="9" customHeight="1" x14ac:dyDescent="0.45"/>
    <row r="24" spans="1:12" x14ac:dyDescent="0.45">
      <c r="A24" s="113" t="s">
        <v>1243</v>
      </c>
    </row>
    <row r="25" spans="1:12" x14ac:dyDescent="0.45">
      <c r="B25" s="552" t="s">
        <v>1244</v>
      </c>
      <c r="C25" s="552"/>
      <c r="D25" s="552"/>
      <c r="E25" s="114" t="s">
        <v>1261</v>
      </c>
      <c r="F25" s="1" t="s">
        <v>1264</v>
      </c>
    </row>
    <row r="26" spans="1:12" x14ac:dyDescent="0.45">
      <c r="B26" s="552" t="s">
        <v>1245</v>
      </c>
      <c r="C26" s="552"/>
      <c r="D26" s="552"/>
      <c r="E26" s="115" t="s">
        <v>1262</v>
      </c>
    </row>
    <row r="27" spans="1:12" x14ac:dyDescent="0.45">
      <c r="B27" s="553" t="s">
        <v>1246</v>
      </c>
      <c r="C27" s="553"/>
      <c r="D27" s="553"/>
      <c r="E27" s="116" t="s">
        <v>1263</v>
      </c>
    </row>
    <row r="28" spans="1:12" x14ac:dyDescent="0.45">
      <c r="B28" s="554" t="s">
        <v>1247</v>
      </c>
      <c r="C28" s="554"/>
      <c r="D28" s="554"/>
      <c r="E28" s="116" t="s">
        <v>1263</v>
      </c>
    </row>
    <row r="29" spans="1:12" x14ac:dyDescent="0.45">
      <c r="B29" s="552" t="s">
        <v>1248</v>
      </c>
      <c r="C29" s="552"/>
      <c r="D29" s="552"/>
      <c r="E29" s="115" t="s">
        <v>1262</v>
      </c>
      <c r="F29" s="1" t="s">
        <v>1268</v>
      </c>
    </row>
    <row r="30" spans="1:12" x14ac:dyDescent="0.45">
      <c r="B30" s="552" t="s">
        <v>1249</v>
      </c>
      <c r="C30" s="552"/>
      <c r="D30" s="552"/>
      <c r="E30" s="115" t="s">
        <v>1262</v>
      </c>
      <c r="F30" s="1" t="s">
        <v>1269</v>
      </c>
    </row>
    <row r="31" spans="1:12" x14ac:dyDescent="0.45">
      <c r="B31" s="555" t="s">
        <v>1250</v>
      </c>
      <c r="C31" s="555"/>
      <c r="D31" s="555"/>
      <c r="E31" s="116" t="s">
        <v>1263</v>
      </c>
      <c r="F31" s="1" t="s">
        <v>1265</v>
      </c>
    </row>
    <row r="32" spans="1:12" x14ac:dyDescent="0.45">
      <c r="B32" s="555" t="s">
        <v>1251</v>
      </c>
      <c r="C32" s="555"/>
      <c r="D32" s="555"/>
      <c r="E32" s="116" t="s">
        <v>1263</v>
      </c>
      <c r="F32" s="1" t="s">
        <v>1401</v>
      </c>
    </row>
    <row r="33" spans="2:6" x14ac:dyDescent="0.45">
      <c r="B33" s="552" t="s">
        <v>1252</v>
      </c>
      <c r="C33" s="552"/>
      <c r="D33" s="552"/>
      <c r="E33" s="115" t="s">
        <v>1262</v>
      </c>
      <c r="F33" s="1" t="s">
        <v>1267</v>
      </c>
    </row>
    <row r="34" spans="2:6" x14ac:dyDescent="0.45">
      <c r="B34" s="552" t="s">
        <v>1253</v>
      </c>
      <c r="C34" s="552"/>
      <c r="D34" s="552"/>
      <c r="E34" s="115" t="s">
        <v>1262</v>
      </c>
      <c r="F34" s="1" t="s">
        <v>1270</v>
      </c>
    </row>
    <row r="35" spans="2:6" x14ac:dyDescent="0.45">
      <c r="B35" s="552" t="s">
        <v>1254</v>
      </c>
      <c r="C35" s="552"/>
      <c r="D35" s="552"/>
      <c r="E35" s="115" t="s">
        <v>1262</v>
      </c>
    </row>
    <row r="36" spans="2:6" x14ac:dyDescent="0.45">
      <c r="B36" s="556" t="s">
        <v>1255</v>
      </c>
      <c r="C36" s="556"/>
      <c r="D36" s="556"/>
      <c r="E36" s="116" t="s">
        <v>1263</v>
      </c>
      <c r="F36" s="1" t="s">
        <v>1266</v>
      </c>
    </row>
    <row r="37" spans="2:6" x14ac:dyDescent="0.45">
      <c r="B37" s="557" t="s">
        <v>1256</v>
      </c>
      <c r="C37" s="557"/>
      <c r="D37" s="557"/>
      <c r="E37" s="116" t="s">
        <v>1263</v>
      </c>
    </row>
    <row r="38" spans="2:6" x14ac:dyDescent="0.45">
      <c r="B38" s="557" t="s">
        <v>1257</v>
      </c>
      <c r="C38" s="557"/>
      <c r="D38" s="557"/>
      <c r="E38" s="116" t="s">
        <v>1263</v>
      </c>
    </row>
    <row r="39" spans="2:6" x14ac:dyDescent="0.45">
      <c r="B39" s="552" t="s">
        <v>1258</v>
      </c>
      <c r="C39" s="552"/>
      <c r="D39" s="552"/>
      <c r="E39" s="115" t="s">
        <v>1262</v>
      </c>
      <c r="F39" s="1" t="s">
        <v>1271</v>
      </c>
    </row>
    <row r="40" spans="2:6" x14ac:dyDescent="0.45">
      <c r="B40" s="552" t="s">
        <v>1259</v>
      </c>
      <c r="C40" s="552"/>
      <c r="D40" s="552"/>
      <c r="E40" s="115" t="s">
        <v>1262</v>
      </c>
    </row>
    <row r="41" spans="2:6" x14ac:dyDescent="0.45">
      <c r="B41" s="552" t="s">
        <v>108</v>
      </c>
      <c r="C41" s="552"/>
      <c r="D41" s="552"/>
      <c r="E41" s="115" t="s">
        <v>1262</v>
      </c>
    </row>
    <row r="42" spans="2:6" x14ac:dyDescent="0.45">
      <c r="B42" s="552" t="s">
        <v>6</v>
      </c>
      <c r="C42" s="552"/>
      <c r="D42" s="552"/>
      <c r="E42" s="115" t="s">
        <v>1262</v>
      </c>
    </row>
    <row r="43" spans="2:6" x14ac:dyDescent="0.45">
      <c r="B43" s="552" t="s">
        <v>1323</v>
      </c>
      <c r="C43" s="552"/>
      <c r="D43" s="552"/>
      <c r="E43" s="115" t="s">
        <v>1262</v>
      </c>
    </row>
    <row r="44" spans="2:6" x14ac:dyDescent="0.45">
      <c r="B44" s="552" t="s">
        <v>1260</v>
      </c>
      <c r="C44" s="552"/>
      <c r="D44" s="552"/>
      <c r="E44" s="115" t="s">
        <v>1262</v>
      </c>
    </row>
    <row r="45" spans="2:6" x14ac:dyDescent="0.45">
      <c r="B45" s="552" t="s">
        <v>107</v>
      </c>
      <c r="C45" s="552"/>
      <c r="D45" s="552"/>
      <c r="E45" s="115" t="s">
        <v>1262</v>
      </c>
    </row>
    <row r="46" spans="2:6" x14ac:dyDescent="0.45">
      <c r="B46" s="558" t="s">
        <v>1332</v>
      </c>
      <c r="C46" s="558"/>
      <c r="D46" s="558"/>
      <c r="E46" s="116" t="s">
        <v>1333</v>
      </c>
      <c r="F46" s="1" t="s">
        <v>1334</v>
      </c>
    </row>
  </sheetData>
  <mergeCells count="27">
    <mergeCell ref="B46:D46"/>
    <mergeCell ref="B45:D45"/>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10:L10"/>
    <mergeCell ref="B13:L13"/>
    <mergeCell ref="B19:L19"/>
    <mergeCell ref="B7:L7"/>
    <mergeCell ref="A1:I1"/>
  </mergeCells>
  <phoneticPr fontId="11"/>
  <pageMargins left="0.70866141732283472" right="0.70866141732283472" top="0.74803149606299213" bottom="0.74803149606299213" header="0.31496062992125984" footer="0.31496062992125984"/>
  <pageSetup paperSize="9" scale="80"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2"/>
  <dimension ref="A1:B17"/>
  <sheetViews>
    <sheetView workbookViewId="0">
      <selection activeCell="A18" sqref="A18"/>
    </sheetView>
  </sheetViews>
  <sheetFormatPr defaultRowHeight="13.5" x14ac:dyDescent="0.15"/>
  <cols>
    <col min="1" max="1" width="9" style="416"/>
    <col min="2" max="2" width="47.125" style="416" customWidth="1"/>
    <col min="3" max="16384" width="9" style="416"/>
  </cols>
  <sheetData>
    <row r="1" spans="1:2" x14ac:dyDescent="0.15">
      <c r="A1" s="414" t="s">
        <v>1423</v>
      </c>
      <c r="B1" s="415" t="s">
        <v>1430</v>
      </c>
    </row>
    <row r="2" spans="1:2" x14ac:dyDescent="0.15">
      <c r="A2" s="417">
        <v>190830</v>
      </c>
      <c r="B2" s="418" t="s">
        <v>1429</v>
      </c>
    </row>
    <row r="3" spans="1:2" x14ac:dyDescent="0.15">
      <c r="A3" s="417">
        <v>200123</v>
      </c>
      <c r="B3" s="418" t="s">
        <v>1424</v>
      </c>
    </row>
    <row r="4" spans="1:2" ht="27" x14ac:dyDescent="0.15">
      <c r="A4" s="417"/>
      <c r="B4" s="419" t="s">
        <v>1425</v>
      </c>
    </row>
    <row r="5" spans="1:2" x14ac:dyDescent="0.15">
      <c r="A5" s="417"/>
      <c r="B5" s="418" t="s">
        <v>1426</v>
      </c>
    </row>
    <row r="6" spans="1:2" x14ac:dyDescent="0.15">
      <c r="A6" s="417"/>
      <c r="B6" s="418" t="s">
        <v>1428</v>
      </c>
    </row>
    <row r="7" spans="1:2" x14ac:dyDescent="0.15">
      <c r="A7" s="417">
        <v>200529</v>
      </c>
      <c r="B7" s="418" t="s">
        <v>1427</v>
      </c>
    </row>
    <row r="8" spans="1:2" x14ac:dyDescent="0.15">
      <c r="A8" s="420">
        <v>210120</v>
      </c>
      <c r="B8" s="421" t="s">
        <v>1434</v>
      </c>
    </row>
    <row r="9" spans="1:2" x14ac:dyDescent="0.15">
      <c r="A9" s="420">
        <v>210324</v>
      </c>
      <c r="B9" s="421" t="s">
        <v>1466</v>
      </c>
    </row>
    <row r="10" spans="1:2" x14ac:dyDescent="0.15">
      <c r="A10" s="420">
        <v>210514</v>
      </c>
      <c r="B10" s="421" t="s">
        <v>1531</v>
      </c>
    </row>
    <row r="11" spans="1:2" x14ac:dyDescent="0.15">
      <c r="A11" s="420">
        <v>210616</v>
      </c>
      <c r="B11" s="421" t="s">
        <v>1532</v>
      </c>
    </row>
    <row r="12" spans="1:2" x14ac:dyDescent="0.15">
      <c r="A12" s="420">
        <v>210630</v>
      </c>
      <c r="B12" s="421" t="s">
        <v>1534</v>
      </c>
    </row>
    <row r="13" spans="1:2" x14ac:dyDescent="0.15">
      <c r="A13" s="420">
        <v>210908</v>
      </c>
      <c r="B13" s="421" t="s">
        <v>1540</v>
      </c>
    </row>
    <row r="14" spans="1:2" ht="27" x14ac:dyDescent="0.15">
      <c r="A14" s="417">
        <v>211222</v>
      </c>
      <c r="B14" s="419" t="s">
        <v>1541</v>
      </c>
    </row>
    <row r="15" spans="1:2" ht="27" x14ac:dyDescent="0.15">
      <c r="A15" s="417">
        <v>250623</v>
      </c>
      <c r="B15" s="482" t="s">
        <v>1551</v>
      </c>
    </row>
    <row r="16" spans="1:2" x14ac:dyDescent="0.15">
      <c r="A16" s="489">
        <v>250807</v>
      </c>
      <c r="B16" s="490" t="s">
        <v>1553</v>
      </c>
    </row>
    <row r="17" spans="1:2" ht="14.25" thickBot="1" x14ac:dyDescent="0.2">
      <c r="A17" s="491">
        <v>260918</v>
      </c>
      <c r="B17" s="492" t="s">
        <v>1554</v>
      </c>
    </row>
  </sheetData>
  <sheetProtection algorithmName="SHA-512" hashValue="20Fe0ebHd0SQ2bdd9eGZW4WUst6iv77nH2rakliPXgIcGSPjfCLpnghVgOksee1ZTBx6nVpvAvMj5u8oxldThw==" saltValue="StrcgixKHkB3buAXp/vhqw==" spinCount="100000" sheet="1" selectLockedCells="1" selectUnlockedCells="1"/>
  <phoneticPr fontId="1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3">
    <tabColor theme="1"/>
    <pageSetUpPr fitToPage="1"/>
  </sheetPr>
  <dimension ref="A1:V103"/>
  <sheetViews>
    <sheetView zoomScale="90" zoomScaleNormal="90" workbookViewId="0">
      <selection activeCell="B9" sqref="B9:L9"/>
    </sheetView>
  </sheetViews>
  <sheetFormatPr defaultColWidth="9" defaultRowHeight="18.75" x14ac:dyDescent="0.45"/>
  <cols>
    <col min="1" max="1" width="5" style="76" customWidth="1"/>
    <col min="2" max="16384" width="9" style="1"/>
  </cols>
  <sheetData>
    <row r="1" spans="1:12" ht="41.25" customHeight="1" x14ac:dyDescent="0.45">
      <c r="A1" s="559" t="s">
        <v>1126</v>
      </c>
      <c r="B1" s="559"/>
      <c r="C1" s="559"/>
      <c r="D1" s="559"/>
      <c r="E1" s="559"/>
      <c r="F1" s="559"/>
      <c r="G1" s="559"/>
      <c r="H1" s="559"/>
      <c r="I1" s="559"/>
      <c r="J1" s="560" t="s">
        <v>1536</v>
      </c>
      <c r="K1" s="561"/>
      <c r="L1" s="561"/>
    </row>
    <row r="2" spans="1:12" ht="21" customHeight="1" x14ac:dyDescent="0.45">
      <c r="A2" s="562" t="s">
        <v>1156</v>
      </c>
      <c r="B2" s="562"/>
      <c r="C2" s="562"/>
      <c r="D2" s="562"/>
      <c r="E2" s="562"/>
      <c r="F2" s="562"/>
      <c r="G2" s="562"/>
      <c r="H2" s="562"/>
      <c r="I2" s="562"/>
      <c r="J2" s="562"/>
      <c r="K2" s="562"/>
      <c r="L2" s="562"/>
    </row>
    <row r="3" spans="1:12" ht="9" customHeight="1" x14ac:dyDescent="0.45">
      <c r="A3" s="385"/>
      <c r="B3" s="180"/>
      <c r="C3" s="180"/>
      <c r="D3" s="180"/>
      <c r="E3" s="180"/>
      <c r="F3" s="180"/>
      <c r="G3" s="180"/>
      <c r="H3" s="180"/>
      <c r="I3" s="180"/>
      <c r="J3" s="180"/>
      <c r="K3" s="180"/>
      <c r="L3" s="180"/>
    </row>
    <row r="4" spans="1:12" ht="18.75" customHeight="1" x14ac:dyDescent="0.45">
      <c r="A4" s="385">
        <v>1</v>
      </c>
      <c r="B4" s="180" t="s">
        <v>1240</v>
      </c>
      <c r="C4" s="180"/>
      <c r="D4" s="180"/>
      <c r="E4" s="180"/>
      <c r="F4" s="180"/>
      <c r="G4" s="180"/>
      <c r="H4" s="180"/>
      <c r="I4" s="180"/>
      <c r="J4" s="180"/>
      <c r="K4" s="180"/>
      <c r="L4" s="180"/>
    </row>
    <row r="5" spans="1:12" ht="18.75" customHeight="1" x14ac:dyDescent="0.45">
      <c r="A5" s="385"/>
      <c r="B5" s="180" t="s">
        <v>1241</v>
      </c>
      <c r="C5" s="180"/>
      <c r="D5" s="180"/>
      <c r="E5" s="180"/>
      <c r="F5" s="180"/>
      <c r="G5" s="180"/>
      <c r="H5" s="180"/>
      <c r="I5" s="180"/>
      <c r="J5" s="180"/>
      <c r="K5" s="180"/>
      <c r="L5" s="180"/>
    </row>
    <row r="6" spans="1:12" ht="18.75" customHeight="1" x14ac:dyDescent="0.45">
      <c r="A6" s="385"/>
      <c r="B6" s="180" t="s">
        <v>1417</v>
      </c>
      <c r="C6" s="180"/>
      <c r="D6" s="180"/>
      <c r="E6" s="180"/>
      <c r="F6" s="180"/>
      <c r="G6" s="180"/>
      <c r="H6" s="180"/>
      <c r="I6" s="180"/>
      <c r="J6" s="180"/>
      <c r="K6" s="180"/>
      <c r="L6" s="180"/>
    </row>
    <row r="7" spans="1:12" ht="18.75" customHeight="1" x14ac:dyDescent="0.45">
      <c r="A7" s="385"/>
      <c r="B7" s="180" t="s">
        <v>1418</v>
      </c>
      <c r="C7" s="180"/>
      <c r="D7" s="180"/>
      <c r="E7" s="180"/>
      <c r="F7" s="180"/>
      <c r="G7" s="180"/>
      <c r="H7" s="180"/>
      <c r="I7" s="180"/>
      <c r="J7" s="180"/>
      <c r="K7" s="180"/>
      <c r="L7" s="180"/>
    </row>
    <row r="8" spans="1:12" ht="57" customHeight="1" x14ac:dyDescent="0.45">
      <c r="A8" s="385"/>
      <c r="B8" s="563" t="s">
        <v>1419</v>
      </c>
      <c r="C8" s="563"/>
      <c r="D8" s="563"/>
      <c r="E8" s="563"/>
      <c r="F8" s="563"/>
      <c r="G8" s="563"/>
      <c r="H8" s="563"/>
      <c r="I8" s="563"/>
      <c r="J8" s="563"/>
      <c r="K8" s="563"/>
      <c r="L8" s="563"/>
    </row>
    <row r="9" spans="1:12" ht="39" customHeight="1" x14ac:dyDescent="0.45">
      <c r="A9" s="385"/>
      <c r="B9" s="563" t="s">
        <v>1420</v>
      </c>
      <c r="C9" s="563"/>
      <c r="D9" s="563"/>
      <c r="E9" s="563"/>
      <c r="F9" s="563"/>
      <c r="G9" s="563"/>
      <c r="H9" s="563"/>
      <c r="I9" s="563"/>
      <c r="J9" s="563"/>
      <c r="K9" s="563"/>
      <c r="L9" s="563"/>
    </row>
    <row r="10" spans="1:12" ht="54" customHeight="1" x14ac:dyDescent="0.45">
      <c r="A10" s="385"/>
      <c r="B10" s="563" t="s">
        <v>1535</v>
      </c>
      <c r="C10" s="563"/>
      <c r="D10" s="563"/>
      <c r="E10" s="563"/>
      <c r="F10" s="563"/>
      <c r="G10" s="563"/>
      <c r="H10" s="563"/>
      <c r="I10" s="563"/>
      <c r="J10" s="563"/>
      <c r="K10" s="563"/>
      <c r="L10" s="563"/>
    </row>
    <row r="11" spans="1:12" ht="6" customHeight="1" x14ac:dyDescent="0.45"/>
    <row r="12" spans="1:12" x14ac:dyDescent="0.45">
      <c r="A12" s="76">
        <v>2</v>
      </c>
      <c r="B12" s="564" t="s">
        <v>1125</v>
      </c>
      <c r="C12" s="564"/>
      <c r="D12" s="564"/>
      <c r="E12" s="564"/>
      <c r="F12" s="564"/>
      <c r="G12" s="564"/>
      <c r="H12" s="564"/>
      <c r="I12" s="564"/>
      <c r="J12" s="564"/>
      <c r="K12" s="564"/>
      <c r="L12" s="564"/>
    </row>
    <row r="13" spans="1:12" ht="39" customHeight="1" x14ac:dyDescent="0.45">
      <c r="B13" s="565" t="s">
        <v>1221</v>
      </c>
      <c r="C13" s="565"/>
      <c r="D13" s="565"/>
      <c r="E13" s="565"/>
      <c r="F13" s="565"/>
      <c r="G13" s="565"/>
      <c r="H13" s="565"/>
      <c r="I13" s="565"/>
      <c r="J13" s="565"/>
      <c r="K13" s="565"/>
      <c r="L13" s="565"/>
    </row>
    <row r="14" spans="1:12" x14ac:dyDescent="0.45">
      <c r="B14" s="175" t="s">
        <v>1177</v>
      </c>
    </row>
    <row r="15" spans="1:12" x14ac:dyDescent="0.45">
      <c r="C15" s="1" t="s">
        <v>1178</v>
      </c>
    </row>
    <row r="16" spans="1:12" x14ac:dyDescent="0.45">
      <c r="B16" s="175" t="s">
        <v>1464</v>
      </c>
    </row>
    <row r="17" spans="2:12" x14ac:dyDescent="0.45">
      <c r="B17" s="175" t="s">
        <v>200</v>
      </c>
    </row>
    <row r="18" spans="2:12" x14ac:dyDescent="0.45">
      <c r="C18" s="1" t="s">
        <v>1179</v>
      </c>
    </row>
    <row r="19" spans="2:12" x14ac:dyDescent="0.45">
      <c r="B19" s="175" t="s">
        <v>201</v>
      </c>
    </row>
    <row r="20" spans="2:12" x14ac:dyDescent="0.45">
      <c r="B20" s="176" t="s">
        <v>202</v>
      </c>
    </row>
    <row r="21" spans="2:12" x14ac:dyDescent="0.45">
      <c r="B21" s="176" t="s">
        <v>203</v>
      </c>
    </row>
    <row r="22" spans="2:12" x14ac:dyDescent="0.45">
      <c r="C22" s="1" t="s">
        <v>1180</v>
      </c>
    </row>
    <row r="23" spans="2:12" x14ac:dyDescent="0.45">
      <c r="C23" s="1" t="s">
        <v>1239</v>
      </c>
    </row>
    <row r="24" spans="2:12" x14ac:dyDescent="0.45">
      <c r="B24" s="175" t="s">
        <v>1338</v>
      </c>
      <c r="G24" s="177"/>
    </row>
    <row r="25" spans="2:12" x14ac:dyDescent="0.45">
      <c r="C25" s="1" t="s">
        <v>1339</v>
      </c>
      <c r="G25" s="177"/>
    </row>
    <row r="26" spans="2:12" ht="36.75" customHeight="1" x14ac:dyDescent="0.45">
      <c r="C26" s="550" t="s">
        <v>1242</v>
      </c>
      <c r="D26" s="550"/>
      <c r="E26" s="550"/>
      <c r="F26" s="550"/>
      <c r="G26" s="550"/>
      <c r="H26" s="550"/>
      <c r="I26" s="550"/>
      <c r="J26" s="550"/>
      <c r="K26" s="550"/>
      <c r="L26" s="550"/>
    </row>
    <row r="27" spans="2:12" x14ac:dyDescent="0.45">
      <c r="B27" s="178" t="s">
        <v>1165</v>
      </c>
    </row>
    <row r="28" spans="2:12" x14ac:dyDescent="0.45">
      <c r="C28" s="1" t="s">
        <v>1222</v>
      </c>
    </row>
    <row r="29" spans="2:12" ht="36.75" customHeight="1" x14ac:dyDescent="0.45">
      <c r="C29" s="550" t="s">
        <v>208</v>
      </c>
      <c r="D29" s="550"/>
      <c r="E29" s="550"/>
      <c r="F29" s="550"/>
      <c r="G29" s="550"/>
      <c r="H29" s="550"/>
      <c r="I29" s="550"/>
      <c r="J29" s="550"/>
      <c r="K29" s="550"/>
      <c r="L29" s="550"/>
    </row>
    <row r="30" spans="2:12" ht="36.75" customHeight="1" x14ac:dyDescent="0.45">
      <c r="D30" s="550" t="s">
        <v>204</v>
      </c>
      <c r="E30" s="550"/>
      <c r="F30" s="550"/>
      <c r="G30" s="550"/>
      <c r="H30" s="550"/>
      <c r="I30" s="550"/>
      <c r="J30" s="550"/>
      <c r="K30" s="550"/>
      <c r="L30" s="550"/>
    </row>
    <row r="31" spans="2:12" x14ac:dyDescent="0.45">
      <c r="C31" s="1" t="s">
        <v>209</v>
      </c>
    </row>
    <row r="32" spans="2:12" ht="38.25" customHeight="1" x14ac:dyDescent="0.45">
      <c r="D32" s="550" t="s">
        <v>205</v>
      </c>
      <c r="E32" s="550"/>
      <c r="F32" s="550"/>
      <c r="G32" s="550"/>
      <c r="H32" s="550"/>
      <c r="I32" s="550"/>
      <c r="J32" s="550"/>
      <c r="K32" s="550"/>
      <c r="L32" s="550"/>
    </row>
    <row r="33" spans="2:12" ht="18.75" customHeight="1" x14ac:dyDescent="0.45">
      <c r="C33" s="1" t="s">
        <v>1136</v>
      </c>
      <c r="D33" s="273"/>
      <c r="E33" s="273"/>
      <c r="F33" s="273"/>
      <c r="G33" s="273"/>
      <c r="H33" s="273"/>
      <c r="I33" s="273"/>
      <c r="J33" s="273"/>
      <c r="K33" s="273"/>
      <c r="L33" s="273"/>
    </row>
    <row r="34" spans="2:12" ht="18.75" customHeight="1" x14ac:dyDescent="0.45">
      <c r="C34" s="1" t="s">
        <v>1157</v>
      </c>
      <c r="D34" s="273"/>
      <c r="E34" s="273"/>
      <c r="F34" s="273"/>
      <c r="G34" s="273"/>
      <c r="H34" s="273"/>
      <c r="I34" s="273"/>
      <c r="J34" s="273"/>
      <c r="K34" s="273"/>
      <c r="L34" s="273"/>
    </row>
    <row r="35" spans="2:12" ht="38.25" customHeight="1" x14ac:dyDescent="0.45">
      <c r="D35" s="550" t="s">
        <v>1135</v>
      </c>
      <c r="E35" s="550"/>
      <c r="F35" s="550"/>
      <c r="G35" s="550"/>
      <c r="H35" s="550"/>
      <c r="I35" s="550"/>
      <c r="J35" s="550"/>
      <c r="K35" s="550"/>
      <c r="L35" s="550"/>
    </row>
    <row r="36" spans="2:12" x14ac:dyDescent="0.45">
      <c r="C36" s="1" t="s">
        <v>1223</v>
      </c>
    </row>
    <row r="37" spans="2:12" ht="38.25" customHeight="1" x14ac:dyDescent="0.45">
      <c r="C37" s="565" t="s">
        <v>1322</v>
      </c>
      <c r="D37" s="565"/>
      <c r="E37" s="565"/>
      <c r="F37" s="565"/>
      <c r="G37" s="565"/>
      <c r="H37" s="565"/>
      <c r="I37" s="565"/>
      <c r="J37" s="565"/>
      <c r="K37" s="565"/>
      <c r="L37" s="565"/>
    </row>
    <row r="38" spans="2:12" x14ac:dyDescent="0.45">
      <c r="C38" s="1" t="s">
        <v>1402</v>
      </c>
    </row>
    <row r="39" spans="2:12" ht="43.5" customHeight="1" x14ac:dyDescent="0.45">
      <c r="D39" s="550" t="s">
        <v>1174</v>
      </c>
      <c r="E39" s="550"/>
      <c r="F39" s="550"/>
      <c r="G39" s="550"/>
      <c r="H39" s="550"/>
      <c r="I39" s="550"/>
      <c r="J39" s="550"/>
      <c r="K39" s="550"/>
      <c r="L39" s="550"/>
    </row>
    <row r="40" spans="2:12" ht="43.5" customHeight="1" x14ac:dyDescent="0.45">
      <c r="D40" s="550" t="s">
        <v>1335</v>
      </c>
      <c r="E40" s="550"/>
      <c r="F40" s="550"/>
      <c r="G40" s="550"/>
      <c r="H40" s="550"/>
      <c r="I40" s="550"/>
      <c r="J40" s="550"/>
      <c r="K40" s="550"/>
      <c r="L40" s="550"/>
    </row>
    <row r="41" spans="2:12" x14ac:dyDescent="0.45">
      <c r="B41" s="175" t="s">
        <v>1166</v>
      </c>
    </row>
    <row r="42" spans="2:12" x14ac:dyDescent="0.45">
      <c r="B42" s="175" t="s">
        <v>1167</v>
      </c>
    </row>
    <row r="43" spans="2:12" x14ac:dyDescent="0.45">
      <c r="B43" s="179" t="s">
        <v>1433</v>
      </c>
    </row>
    <row r="44" spans="2:12" x14ac:dyDescent="0.45">
      <c r="B44" s="180"/>
      <c r="C44" s="1" t="s">
        <v>1181</v>
      </c>
    </row>
    <row r="45" spans="2:12" x14ac:dyDescent="0.45">
      <c r="B45" s="180"/>
      <c r="D45" s="564" t="s">
        <v>1431</v>
      </c>
      <c r="E45" s="564"/>
      <c r="F45" s="564"/>
      <c r="G45" s="564"/>
      <c r="H45" s="564"/>
      <c r="I45" s="564"/>
      <c r="J45" s="564"/>
      <c r="K45" s="564"/>
      <c r="L45" s="564"/>
    </row>
    <row r="46" spans="2:12" hidden="1" x14ac:dyDescent="0.45">
      <c r="B46" s="180"/>
      <c r="C46" s="564"/>
      <c r="D46" s="564"/>
      <c r="E46" s="564"/>
      <c r="F46" s="564"/>
      <c r="G46" s="564"/>
      <c r="H46" s="564"/>
      <c r="I46" s="564"/>
      <c r="J46" s="564"/>
      <c r="K46" s="564"/>
      <c r="L46" s="564"/>
    </row>
    <row r="47" spans="2:12" hidden="1" x14ac:dyDescent="0.45">
      <c r="B47" s="180"/>
    </row>
    <row r="48" spans="2:12" hidden="1" x14ac:dyDescent="0.45">
      <c r="B48" s="180"/>
    </row>
    <row r="49" spans="1:12" x14ac:dyDescent="0.45">
      <c r="B49" s="176" t="s">
        <v>210</v>
      </c>
    </row>
    <row r="50" spans="1:12" hidden="1" x14ac:dyDescent="0.45">
      <c r="C50" s="1" t="s">
        <v>1158</v>
      </c>
    </row>
    <row r="51" spans="1:12" ht="43.5" customHeight="1" x14ac:dyDescent="0.45">
      <c r="C51" s="549" t="s">
        <v>1336</v>
      </c>
      <c r="D51" s="549"/>
      <c r="E51" s="549"/>
      <c r="F51" s="549"/>
      <c r="G51" s="549"/>
      <c r="H51" s="549"/>
      <c r="I51" s="549"/>
      <c r="J51" s="549"/>
      <c r="K51" s="549"/>
      <c r="L51" s="549"/>
    </row>
    <row r="52" spans="1:12" x14ac:dyDescent="0.45">
      <c r="C52" s="180" t="s">
        <v>1337</v>
      </c>
    </row>
    <row r="53" spans="1:12" ht="6.75" customHeight="1" x14ac:dyDescent="0.45"/>
    <row r="54" spans="1:12" x14ac:dyDescent="0.45">
      <c r="A54" s="76">
        <v>3</v>
      </c>
      <c r="B54" s="1" t="s">
        <v>1344</v>
      </c>
    </row>
    <row r="55" spans="1:12" ht="39" customHeight="1" x14ac:dyDescent="0.45">
      <c r="B55" s="550" t="s">
        <v>1421</v>
      </c>
      <c r="C55" s="550"/>
      <c r="D55" s="550"/>
      <c r="E55" s="550"/>
      <c r="F55" s="550"/>
      <c r="G55" s="550"/>
      <c r="H55" s="550"/>
      <c r="I55" s="550"/>
      <c r="J55" s="550"/>
      <c r="K55" s="550"/>
      <c r="L55" s="550"/>
    </row>
    <row r="56" spans="1:12" x14ac:dyDescent="0.45">
      <c r="B56" s="1" t="s">
        <v>1173</v>
      </c>
    </row>
    <row r="57" spans="1:12" ht="6.75" customHeight="1" x14ac:dyDescent="0.45"/>
    <row r="58" spans="1:12" x14ac:dyDescent="0.45">
      <c r="A58" s="76">
        <v>4</v>
      </c>
      <c r="B58" s="1" t="s">
        <v>1169</v>
      </c>
    </row>
    <row r="59" spans="1:12" ht="37.5" customHeight="1" x14ac:dyDescent="0.45">
      <c r="B59" s="550" t="s">
        <v>1170</v>
      </c>
      <c r="C59" s="550"/>
      <c r="D59" s="550"/>
      <c r="E59" s="550"/>
      <c r="F59" s="550"/>
      <c r="G59" s="550"/>
      <c r="H59" s="550"/>
      <c r="I59" s="550"/>
      <c r="J59" s="550"/>
      <c r="K59" s="550"/>
      <c r="L59" s="550"/>
    </row>
    <row r="60" spans="1:12" x14ac:dyDescent="0.45">
      <c r="B60" s="1" t="s">
        <v>1127</v>
      </c>
    </row>
    <row r="61" spans="1:12" ht="18.75" customHeight="1" x14ac:dyDescent="0.45">
      <c r="B61" s="1" t="s">
        <v>1414</v>
      </c>
    </row>
    <row r="62" spans="1:12" ht="9" customHeight="1" x14ac:dyDescent="0.45"/>
    <row r="63" spans="1:12" ht="18.75" customHeight="1" x14ac:dyDescent="0.45">
      <c r="A63" s="76">
        <v>5</v>
      </c>
      <c r="B63" s="1" t="s">
        <v>1164</v>
      </c>
    </row>
    <row r="64" spans="1:12" x14ac:dyDescent="0.45">
      <c r="B64" s="1" t="s">
        <v>1182</v>
      </c>
    </row>
    <row r="65" spans="1:22" x14ac:dyDescent="0.45">
      <c r="B65" s="1" t="s">
        <v>1159</v>
      </c>
    </row>
    <row r="66" spans="1:22" x14ac:dyDescent="0.45">
      <c r="B66" s="1" t="s">
        <v>1171</v>
      </c>
    </row>
    <row r="67" spans="1:22" ht="6.75" customHeight="1" x14ac:dyDescent="0.45"/>
    <row r="68" spans="1:22" x14ac:dyDescent="0.45">
      <c r="A68" s="76">
        <v>6</v>
      </c>
      <c r="B68" s="1" t="s">
        <v>1465</v>
      </c>
    </row>
    <row r="69" spans="1:22" hidden="1" x14ac:dyDescent="0.45">
      <c r="B69" s="566"/>
      <c r="C69" s="566"/>
      <c r="D69" s="566"/>
      <c r="E69" s="566"/>
      <c r="F69" s="566"/>
      <c r="G69" s="566"/>
      <c r="H69" s="566"/>
      <c r="I69" s="566"/>
      <c r="J69" s="566"/>
      <c r="K69" s="566"/>
      <c r="L69" s="566"/>
    </row>
    <row r="70" spans="1:22" x14ac:dyDescent="0.45">
      <c r="B70" s="1" t="s">
        <v>1187</v>
      </c>
    </row>
    <row r="71" spans="1:22" x14ac:dyDescent="0.45">
      <c r="C71" s="1" t="s">
        <v>1232</v>
      </c>
    </row>
    <row r="72" spans="1:22" ht="18.75" customHeight="1" x14ac:dyDescent="0.45">
      <c r="C72" s="550" t="s">
        <v>1233</v>
      </c>
      <c r="D72" s="550"/>
      <c r="E72" s="550"/>
      <c r="F72" s="550"/>
      <c r="G72" s="550"/>
      <c r="H72" s="550"/>
      <c r="I72" s="550"/>
      <c r="J72" s="550"/>
      <c r="K72" s="550"/>
      <c r="L72" s="550"/>
    </row>
    <row r="73" spans="1:22" ht="37.5" customHeight="1" x14ac:dyDescent="0.45">
      <c r="C73" s="550" t="s">
        <v>1188</v>
      </c>
      <c r="D73" s="550"/>
      <c r="E73" s="550"/>
      <c r="F73" s="550"/>
      <c r="G73" s="550"/>
      <c r="H73" s="550"/>
      <c r="I73" s="550"/>
      <c r="J73" s="550"/>
      <c r="K73" s="550"/>
      <c r="L73" s="550"/>
    </row>
    <row r="74" spans="1:22" ht="18.75" customHeight="1" x14ac:dyDescent="0.45">
      <c r="B74" s="1" t="s">
        <v>1183</v>
      </c>
      <c r="C74" s="273"/>
      <c r="D74" s="273"/>
      <c r="E74" s="273"/>
      <c r="F74" s="273"/>
      <c r="G74" s="273"/>
      <c r="H74" s="273"/>
      <c r="I74" s="273"/>
      <c r="J74" s="273"/>
      <c r="K74" s="273"/>
      <c r="L74" s="273"/>
    </row>
    <row r="75" spans="1:22" ht="18.75" customHeight="1" x14ac:dyDescent="0.45">
      <c r="C75" s="549" t="s">
        <v>1184</v>
      </c>
      <c r="D75" s="549"/>
      <c r="E75" s="549"/>
      <c r="F75" s="549"/>
      <c r="G75" s="549"/>
      <c r="H75" s="549"/>
      <c r="I75" s="549"/>
      <c r="J75" s="549"/>
      <c r="K75" s="549"/>
      <c r="L75" s="549"/>
    </row>
    <row r="76" spans="1:22" ht="8.25" customHeight="1" x14ac:dyDescent="0.45">
      <c r="C76" s="273"/>
      <c r="D76" s="273"/>
      <c r="E76" s="273"/>
      <c r="F76" s="273"/>
      <c r="G76" s="273"/>
      <c r="H76" s="273"/>
      <c r="I76" s="273"/>
      <c r="J76" s="273"/>
      <c r="K76" s="273"/>
      <c r="L76" s="273"/>
    </row>
    <row r="77" spans="1:22" s="181" customFormat="1" ht="37.5" customHeight="1" x14ac:dyDescent="0.45">
      <c r="A77" s="567" t="s">
        <v>1422</v>
      </c>
      <c r="B77" s="567"/>
      <c r="C77" s="567"/>
      <c r="D77" s="567"/>
      <c r="E77" s="567"/>
      <c r="F77" s="567"/>
      <c r="G77" s="567"/>
      <c r="H77" s="567"/>
      <c r="I77" s="567"/>
      <c r="J77" s="567"/>
      <c r="K77" s="567"/>
      <c r="L77" s="567"/>
      <c r="V77" s="246"/>
    </row>
    <row r="78" spans="1:22" ht="8.25" customHeight="1" x14ac:dyDescent="0.45">
      <c r="C78" s="273"/>
      <c r="D78" s="273"/>
      <c r="E78" s="273"/>
      <c r="F78" s="273"/>
      <c r="G78" s="273"/>
      <c r="H78" s="273"/>
      <c r="I78" s="273"/>
      <c r="J78" s="273"/>
      <c r="K78" s="273"/>
      <c r="L78" s="273"/>
    </row>
    <row r="79" spans="1:22" x14ac:dyDescent="0.45">
      <c r="A79" s="76">
        <v>7</v>
      </c>
      <c r="B79" s="1" t="s">
        <v>1415</v>
      </c>
    </row>
    <row r="80" spans="1:22" x14ac:dyDescent="0.45">
      <c r="B80" s="566" t="s">
        <v>1416</v>
      </c>
      <c r="C80" s="566"/>
      <c r="D80" s="566"/>
      <c r="E80" s="566"/>
      <c r="F80" s="566"/>
      <c r="G80" s="566"/>
      <c r="H80" s="566"/>
      <c r="I80" s="566"/>
      <c r="J80" s="566"/>
      <c r="K80" s="566"/>
      <c r="L80" s="566"/>
    </row>
    <row r="81" spans="1:16" ht="7.5" customHeight="1" x14ac:dyDescent="0.45"/>
    <row r="82" spans="1:16" ht="18.75" customHeight="1" x14ac:dyDescent="0.45">
      <c r="A82" s="76">
        <v>8</v>
      </c>
      <c r="B82" s="566" t="s">
        <v>1409</v>
      </c>
      <c r="C82" s="566"/>
      <c r="D82" s="566"/>
      <c r="E82" s="566"/>
      <c r="F82" s="566"/>
      <c r="G82" s="566"/>
      <c r="H82" s="566"/>
      <c r="I82" s="566"/>
      <c r="J82" s="566"/>
      <c r="K82" s="566"/>
      <c r="L82" s="566"/>
      <c r="P82" s="245"/>
    </row>
    <row r="83" spans="1:16" ht="18.75" customHeight="1" x14ac:dyDescent="0.45">
      <c r="B83" s="549" t="s">
        <v>1410</v>
      </c>
      <c r="C83" s="549"/>
      <c r="D83" s="549"/>
      <c r="E83" s="549"/>
      <c r="F83" s="549"/>
      <c r="G83" s="549"/>
      <c r="H83" s="549"/>
      <c r="I83" s="549"/>
      <c r="J83" s="549"/>
      <c r="K83" s="549"/>
      <c r="L83" s="549"/>
    </row>
    <row r="84" spans="1:16" ht="37.5" customHeight="1" x14ac:dyDescent="0.45">
      <c r="B84" s="549" t="s">
        <v>1412</v>
      </c>
      <c r="C84" s="549"/>
      <c r="D84" s="549"/>
      <c r="E84" s="549"/>
      <c r="F84" s="549"/>
      <c r="G84" s="549"/>
      <c r="H84" s="549"/>
      <c r="I84" s="549"/>
      <c r="J84" s="549"/>
      <c r="K84" s="549"/>
      <c r="L84" s="549"/>
    </row>
    <row r="85" spans="1:16" ht="18.75" customHeight="1" x14ac:dyDescent="0.45">
      <c r="B85" s="549" t="s">
        <v>1413</v>
      </c>
      <c r="C85" s="549"/>
      <c r="D85" s="549"/>
      <c r="E85" s="549"/>
      <c r="F85" s="549"/>
      <c r="G85" s="549"/>
      <c r="H85" s="549"/>
      <c r="I85" s="549"/>
      <c r="J85" s="549"/>
      <c r="K85" s="549"/>
      <c r="L85" s="549"/>
    </row>
    <row r="86" spans="1:16" ht="38.25" customHeight="1" x14ac:dyDescent="0.45">
      <c r="B86" s="549" t="s">
        <v>1411</v>
      </c>
      <c r="C86" s="549"/>
      <c r="D86" s="549"/>
      <c r="E86" s="549"/>
      <c r="F86" s="549"/>
      <c r="G86" s="549"/>
      <c r="H86" s="549"/>
      <c r="I86" s="549"/>
      <c r="J86" s="549"/>
      <c r="K86" s="549"/>
      <c r="L86" s="549"/>
    </row>
    <row r="87" spans="1:16" ht="9" customHeight="1" x14ac:dyDescent="0.45"/>
    <row r="88" spans="1:16" ht="18.75" customHeight="1" x14ac:dyDescent="0.45">
      <c r="A88" s="76">
        <v>9</v>
      </c>
      <c r="B88" s="1" t="s">
        <v>1400</v>
      </c>
    </row>
    <row r="89" spans="1:16" ht="9" customHeight="1" x14ac:dyDescent="0.45"/>
    <row r="90" spans="1:16" ht="18.75" customHeight="1" x14ac:dyDescent="0.45">
      <c r="A90" s="113" t="s">
        <v>1186</v>
      </c>
    </row>
    <row r="91" spans="1:16" ht="18.75" customHeight="1" x14ac:dyDescent="0.45"/>
    <row r="92" spans="1:16" ht="18.75" customHeight="1" x14ac:dyDescent="0.45"/>
    <row r="93" spans="1:16" ht="18.75" customHeight="1" x14ac:dyDescent="0.45"/>
    <row r="94" spans="1:16" ht="18.75" customHeight="1" x14ac:dyDescent="0.45"/>
    <row r="95" spans="1:16" ht="18.75" customHeight="1" x14ac:dyDescent="0.45"/>
    <row r="96" spans="1:16" ht="18.75" customHeight="1" x14ac:dyDescent="0.45"/>
    <row r="103" spans="16:16" x14ac:dyDescent="0.45">
      <c r="P103" s="2"/>
    </row>
  </sheetData>
  <sheetProtection algorithmName="SHA-512" hashValue="JmwEk2fN1Cq24lyn0/M1EIcrCAThybxzN6DssAZPuXayvmkQYO0gNB0n0Cs+iG3ZzFWBSh1CBycL/Gd70KqgLA==" saltValue="yxLgAq4TEtuVfK4kFozgLw==" spinCount="100000" sheet="1" objects="1" scenarios="1" selectLockedCells="1" selectUnlockedCells="1"/>
  <mergeCells count="32">
    <mergeCell ref="B86:L86"/>
    <mergeCell ref="A77:L77"/>
    <mergeCell ref="B80:L80"/>
    <mergeCell ref="B82:L82"/>
    <mergeCell ref="B83:L83"/>
    <mergeCell ref="B84:L84"/>
    <mergeCell ref="B85:L85"/>
    <mergeCell ref="C75:L75"/>
    <mergeCell ref="C37:L37"/>
    <mergeCell ref="D39:L39"/>
    <mergeCell ref="D40:L40"/>
    <mergeCell ref="D45:L45"/>
    <mergeCell ref="C46:L46"/>
    <mergeCell ref="C51:L51"/>
    <mergeCell ref="B55:L55"/>
    <mergeCell ref="B59:L59"/>
    <mergeCell ref="B69:L69"/>
    <mergeCell ref="C72:L72"/>
    <mergeCell ref="C73:L73"/>
    <mergeCell ref="D35:L35"/>
    <mergeCell ref="A1:I1"/>
    <mergeCell ref="J1:L1"/>
    <mergeCell ref="A2:L2"/>
    <mergeCell ref="B8:L8"/>
    <mergeCell ref="B9:L9"/>
    <mergeCell ref="B12:L12"/>
    <mergeCell ref="B13:L13"/>
    <mergeCell ref="C26:L26"/>
    <mergeCell ref="C29:L29"/>
    <mergeCell ref="D30:L30"/>
    <mergeCell ref="D32:L32"/>
    <mergeCell ref="B10:L10"/>
  </mergeCells>
  <phoneticPr fontId="11"/>
  <pageMargins left="0.70866141732283472" right="0.70866141732283472" top="0.74803149606299213" bottom="0.74803149606299213" header="0.31496062992125984" footer="0.31496062992125984"/>
  <pageSetup paperSize="9" scale="37"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tabColor theme="9" tint="-0.249977111117893"/>
  </sheetPr>
  <dimension ref="A1:U269"/>
  <sheetViews>
    <sheetView tabSelected="1" zoomScale="80" zoomScaleNormal="80" workbookViewId="0">
      <selection activeCell="E2" sqref="E2:K2"/>
    </sheetView>
  </sheetViews>
  <sheetFormatPr defaultColWidth="9" defaultRowHeight="18.75" x14ac:dyDescent="0.45"/>
  <cols>
    <col min="1" max="1" width="4.125" style="256" customWidth="1"/>
    <col min="2" max="2" width="5.375" style="257" customWidth="1"/>
    <col min="3" max="3" width="16.875" style="257" customWidth="1"/>
    <col min="4" max="4" width="11.25" style="257" customWidth="1"/>
    <col min="5" max="5" width="10" style="257" customWidth="1"/>
    <col min="6" max="6" width="3.75" style="257" customWidth="1"/>
    <col min="7" max="8" width="6.25" style="257" customWidth="1"/>
    <col min="9" max="9" width="3.75" style="257" customWidth="1"/>
    <col min="10" max="10" width="10" style="257" customWidth="1"/>
    <col min="11" max="13" width="9" style="257"/>
    <col min="14" max="14" width="15" style="257" customWidth="1"/>
    <col min="15" max="15" width="23.625" style="257" customWidth="1"/>
    <col min="16" max="16" width="9.375" style="257" customWidth="1"/>
    <col min="17" max="17" width="4.5" style="265" hidden="1" customWidth="1"/>
    <col min="18" max="18" width="21.875" style="274" customWidth="1"/>
    <col min="19" max="19" width="15.125" style="275" customWidth="1"/>
    <col min="20" max="16384" width="9" style="257"/>
  </cols>
  <sheetData>
    <row r="1" spans="1:18" ht="53.25" customHeight="1" thickBot="1" x14ac:dyDescent="0.5">
      <c r="A1" s="256">
        <v>1</v>
      </c>
      <c r="D1" s="384" t="s">
        <v>1555</v>
      </c>
    </row>
    <row r="2" spans="1:18" ht="18.75" customHeight="1" x14ac:dyDescent="0.45">
      <c r="C2" s="521" t="s">
        <v>0</v>
      </c>
      <c r="D2" s="276" t="s">
        <v>1176</v>
      </c>
      <c r="E2" s="523"/>
      <c r="F2" s="524"/>
      <c r="G2" s="524"/>
      <c r="H2" s="524"/>
      <c r="I2" s="524"/>
      <c r="J2" s="524"/>
      <c r="K2" s="525"/>
      <c r="L2" s="266"/>
      <c r="M2" s="266"/>
    </row>
    <row r="3" spans="1:18" ht="18.75" customHeight="1" x14ac:dyDescent="0.45">
      <c r="C3" s="522"/>
      <c r="D3" s="277" t="s">
        <v>1</v>
      </c>
      <c r="E3" s="530"/>
      <c r="F3" s="531"/>
      <c r="G3" s="531"/>
      <c r="H3" s="531"/>
      <c r="I3" s="531"/>
      <c r="J3" s="531"/>
      <c r="K3" s="532"/>
      <c r="L3" s="259"/>
      <c r="M3" s="259"/>
      <c r="N3" s="278"/>
      <c r="R3" s="278"/>
    </row>
    <row r="4" spans="1:18" x14ac:dyDescent="0.45">
      <c r="C4" s="522"/>
      <c r="D4" s="277" t="s">
        <v>2</v>
      </c>
      <c r="E4" s="530"/>
      <c r="F4" s="531"/>
      <c r="G4" s="531"/>
      <c r="H4" s="531"/>
      <c r="I4" s="531"/>
      <c r="J4" s="531"/>
      <c r="K4" s="532"/>
      <c r="L4" s="259"/>
      <c r="M4" s="259"/>
      <c r="R4" s="278"/>
    </row>
    <row r="5" spans="1:18" x14ac:dyDescent="0.45">
      <c r="C5" s="509" t="s">
        <v>3</v>
      </c>
      <c r="D5" s="510"/>
      <c r="E5" s="533"/>
      <c r="F5" s="533"/>
      <c r="G5" s="533"/>
      <c r="H5" s="533"/>
      <c r="I5" s="533"/>
      <c r="J5" s="533"/>
      <c r="K5" s="534"/>
      <c r="L5" s="259"/>
      <c r="M5" s="259"/>
      <c r="R5" s="278"/>
    </row>
    <row r="6" spans="1:18" x14ac:dyDescent="0.45">
      <c r="C6" s="509" t="s">
        <v>147</v>
      </c>
      <c r="D6" s="510"/>
      <c r="E6" s="539"/>
      <c r="F6" s="539"/>
      <c r="G6" s="539"/>
      <c r="H6" s="539"/>
      <c r="I6" s="535" t="s">
        <v>220</v>
      </c>
      <c r="J6" s="535"/>
      <c r="K6" s="536"/>
      <c r="L6" s="279"/>
      <c r="M6" s="279"/>
      <c r="R6" s="278"/>
    </row>
    <row r="7" spans="1:18" x14ac:dyDescent="0.45">
      <c r="C7" s="509" t="s">
        <v>148</v>
      </c>
      <c r="D7" s="510"/>
      <c r="E7" s="539"/>
      <c r="F7" s="539"/>
      <c r="G7" s="539"/>
      <c r="H7" s="539"/>
      <c r="I7" s="535" t="s">
        <v>221</v>
      </c>
      <c r="J7" s="535"/>
      <c r="K7" s="536"/>
      <c r="L7" s="279"/>
      <c r="M7" s="279"/>
      <c r="R7" s="278"/>
    </row>
    <row r="8" spans="1:18" hidden="1" x14ac:dyDescent="0.45">
      <c r="C8" s="526"/>
      <c r="D8" s="280"/>
      <c r="E8" s="485"/>
      <c r="F8" s="488"/>
      <c r="G8" s="488"/>
      <c r="H8" s="488"/>
      <c r="I8" s="281"/>
      <c r="J8" s="282"/>
      <c r="K8" s="283"/>
      <c r="L8" s="284"/>
      <c r="M8" s="284"/>
      <c r="R8" s="278"/>
    </row>
    <row r="9" spans="1:18" hidden="1" x14ac:dyDescent="0.45">
      <c r="C9" s="527"/>
      <c r="D9" s="280"/>
      <c r="E9" s="485"/>
      <c r="F9" s="488"/>
      <c r="G9" s="488"/>
      <c r="H9" s="488"/>
      <c r="I9" s="281"/>
      <c r="J9" s="282"/>
      <c r="K9" s="283"/>
      <c r="L9" s="284"/>
      <c r="M9" s="284"/>
      <c r="R9" s="278"/>
    </row>
    <row r="10" spans="1:18" x14ac:dyDescent="0.45">
      <c r="C10" s="509" t="s">
        <v>153</v>
      </c>
      <c r="D10" s="510"/>
      <c r="E10" s="542"/>
      <c r="F10" s="542"/>
      <c r="G10" s="542"/>
      <c r="H10" s="542"/>
      <c r="I10" s="540" t="s">
        <v>222</v>
      </c>
      <c r="J10" s="540"/>
      <c r="K10" s="541"/>
      <c r="L10" s="285"/>
      <c r="M10" s="285"/>
      <c r="R10" s="278"/>
    </row>
    <row r="11" spans="1:18" x14ac:dyDescent="0.45">
      <c r="C11" s="509" t="s">
        <v>158</v>
      </c>
      <c r="D11" s="510"/>
      <c r="E11" s="511"/>
      <c r="F11" s="511"/>
      <c r="G11" s="511"/>
      <c r="H11" s="511"/>
      <c r="I11" s="511"/>
      <c r="J11" s="511"/>
      <c r="K11" s="512"/>
      <c r="L11" s="286"/>
      <c r="M11" s="266"/>
      <c r="R11" s="278"/>
    </row>
    <row r="12" spans="1:18" ht="19.5" thickBot="1" x14ac:dyDescent="0.5">
      <c r="C12" s="528" t="s">
        <v>154</v>
      </c>
      <c r="D12" s="529"/>
      <c r="E12" s="513"/>
      <c r="F12" s="513"/>
      <c r="G12" s="513"/>
      <c r="H12" s="513"/>
      <c r="I12" s="513"/>
      <c r="J12" s="513"/>
      <c r="K12" s="514"/>
      <c r="L12" s="517" t="str">
        <f>'入力チェック（製剤）'!C2</f>
        <v/>
      </c>
      <c r="M12" s="518"/>
      <c r="N12" s="287"/>
      <c r="R12" s="278"/>
    </row>
    <row r="13" spans="1:18" hidden="1" x14ac:dyDescent="0.45">
      <c r="C13" s="288"/>
      <c r="D13" s="289"/>
      <c r="E13" s="290"/>
      <c r="F13" s="290"/>
      <c r="G13" s="290"/>
      <c r="H13" s="290"/>
      <c r="I13" s="290"/>
      <c r="J13" s="290"/>
      <c r="K13" s="290"/>
      <c r="L13" s="290"/>
      <c r="M13" s="290"/>
      <c r="R13" s="278"/>
    </row>
    <row r="14" spans="1:18" hidden="1" x14ac:dyDescent="0.45">
      <c r="C14" s="288"/>
      <c r="D14" s="289"/>
      <c r="E14" s="290"/>
      <c r="F14" s="290"/>
      <c r="G14" s="290"/>
      <c r="H14" s="290"/>
      <c r="I14" s="290"/>
      <c r="J14" s="290"/>
      <c r="K14" s="290"/>
      <c r="L14" s="290"/>
      <c r="M14" s="290"/>
      <c r="R14" s="278"/>
    </row>
    <row r="15" spans="1:18" hidden="1" x14ac:dyDescent="0.45">
      <c r="C15" s="288"/>
      <c r="D15" s="289"/>
      <c r="E15" s="290"/>
      <c r="F15" s="290"/>
      <c r="G15" s="290"/>
      <c r="H15" s="290"/>
      <c r="I15" s="290"/>
      <c r="J15" s="290"/>
      <c r="K15" s="290"/>
      <c r="L15" s="290"/>
      <c r="M15" s="290"/>
      <c r="R15" s="278"/>
    </row>
    <row r="16" spans="1:18" hidden="1" x14ac:dyDescent="0.45">
      <c r="C16" s="288"/>
      <c r="D16" s="289"/>
      <c r="E16" s="290"/>
      <c r="F16" s="290"/>
      <c r="G16" s="290"/>
      <c r="H16" s="290"/>
      <c r="I16" s="290"/>
      <c r="J16" s="290"/>
      <c r="K16" s="290"/>
      <c r="L16" s="290"/>
      <c r="M16" s="290"/>
      <c r="R16" s="278"/>
    </row>
    <row r="17" spans="1:21" ht="19.5" thickBot="1" x14ac:dyDescent="0.5"/>
    <row r="18" spans="1:21" ht="40.5" customHeight="1" thickBot="1" x14ac:dyDescent="0.5">
      <c r="B18" s="497" t="s">
        <v>114</v>
      </c>
      <c r="C18" s="499" t="s">
        <v>1211</v>
      </c>
      <c r="D18" s="500"/>
      <c r="E18" s="543" t="s">
        <v>1137</v>
      </c>
      <c r="F18" s="544"/>
      <c r="G18" s="544"/>
      <c r="H18" s="544"/>
      <c r="I18" s="544"/>
      <c r="J18" s="544"/>
      <c r="K18" s="544"/>
      <c r="L18" s="545"/>
      <c r="M18" s="546"/>
      <c r="N18" s="493" t="s">
        <v>139</v>
      </c>
      <c r="O18" s="504" t="s">
        <v>140</v>
      </c>
      <c r="P18" s="493" t="s">
        <v>1432</v>
      </c>
      <c r="Q18" s="291"/>
      <c r="R18" s="506" t="s">
        <v>199</v>
      </c>
    </row>
    <row r="19" spans="1:21" s="296" customFormat="1" ht="57.75" thickBot="1" x14ac:dyDescent="0.5">
      <c r="A19" s="292">
        <v>1000000</v>
      </c>
      <c r="B19" s="498"/>
      <c r="C19" s="293" t="s">
        <v>1220</v>
      </c>
      <c r="D19" s="294" t="s">
        <v>1212</v>
      </c>
      <c r="E19" s="460" t="s">
        <v>129</v>
      </c>
      <c r="F19" s="547" t="s">
        <v>207</v>
      </c>
      <c r="G19" s="548"/>
      <c r="H19" s="537" t="s">
        <v>130</v>
      </c>
      <c r="I19" s="538"/>
      <c r="J19" s="461" t="s">
        <v>131</v>
      </c>
      <c r="K19" s="483" t="s">
        <v>1202</v>
      </c>
      <c r="L19" s="462" t="s">
        <v>1273</v>
      </c>
      <c r="M19" s="463" t="s">
        <v>1274</v>
      </c>
      <c r="N19" s="494"/>
      <c r="O19" s="505"/>
      <c r="P19" s="508"/>
      <c r="Q19" s="295"/>
      <c r="R19" s="507"/>
      <c r="S19" s="247"/>
      <c r="T19" s="265"/>
      <c r="U19" s="265"/>
    </row>
    <row r="20" spans="1:21" s="298" customFormat="1" x14ac:dyDescent="0.15">
      <c r="A20" s="297">
        <v>1000001</v>
      </c>
      <c r="B20" s="486">
        <v>1</v>
      </c>
      <c r="C20" s="299"/>
      <c r="D20" s="464"/>
      <c r="E20" s="465"/>
      <c r="F20" s="519"/>
      <c r="G20" s="520"/>
      <c r="H20" s="515"/>
      <c r="I20" s="516"/>
      <c r="J20" s="466"/>
      <c r="K20" s="484"/>
      <c r="L20" s="467"/>
      <c r="M20" s="468"/>
      <c r="N20" s="469"/>
      <c r="O20" s="470"/>
      <c r="P20" s="471"/>
      <c r="Q20" s="472"/>
      <c r="R20" s="473"/>
      <c r="S20" s="247" t="str">
        <f>IF(VLOOKUP(B20,'入力チェック（使用）'!A:G,6)&gt;=1, "←ERROR", "")</f>
        <v/>
      </c>
    </row>
    <row r="21" spans="1:21" s="298" customFormat="1" x14ac:dyDescent="0.15">
      <c r="A21" s="297">
        <v>1000002</v>
      </c>
      <c r="B21" s="487">
        <v>2</v>
      </c>
      <c r="C21" s="300"/>
      <c r="D21" s="474"/>
      <c r="E21" s="475"/>
      <c r="F21" s="495"/>
      <c r="G21" s="496"/>
      <c r="H21" s="501"/>
      <c r="I21" s="503"/>
      <c r="J21" s="476"/>
      <c r="K21" s="484"/>
      <c r="L21" s="475"/>
      <c r="M21" s="476"/>
      <c r="N21" s="469"/>
      <c r="O21" s="470"/>
      <c r="P21" s="477"/>
      <c r="Q21" s="478"/>
      <c r="R21" s="479"/>
      <c r="S21" s="247" t="str">
        <f>IF(VLOOKUP(B21,'入力チェック（使用）'!A:G,6)&gt;=1, "←ERROR", "")</f>
        <v/>
      </c>
    </row>
    <row r="22" spans="1:21" s="298" customFormat="1" x14ac:dyDescent="0.15">
      <c r="A22" s="297">
        <v>1000003</v>
      </c>
      <c r="B22" s="487">
        <v>3</v>
      </c>
      <c r="C22" s="300"/>
      <c r="D22" s="474"/>
      <c r="E22" s="475"/>
      <c r="F22" s="495"/>
      <c r="G22" s="496"/>
      <c r="H22" s="501"/>
      <c r="I22" s="502"/>
      <c r="J22" s="476"/>
      <c r="K22" s="484"/>
      <c r="L22" s="475"/>
      <c r="M22" s="476"/>
      <c r="N22" s="469"/>
      <c r="O22" s="470"/>
      <c r="P22" s="477"/>
      <c r="Q22" s="478"/>
      <c r="R22" s="479"/>
      <c r="S22" s="247" t="str">
        <f>IF(VLOOKUP(B22,'入力チェック（使用）'!A:G,6)&gt;=1, "←ERROR", "")</f>
        <v/>
      </c>
    </row>
    <row r="23" spans="1:21" s="298" customFormat="1" x14ac:dyDescent="0.15">
      <c r="A23" s="297">
        <v>1000004</v>
      </c>
      <c r="B23" s="487">
        <v>4</v>
      </c>
      <c r="C23" s="300"/>
      <c r="D23" s="474"/>
      <c r="E23" s="475"/>
      <c r="F23" s="495"/>
      <c r="G23" s="496"/>
      <c r="H23" s="501"/>
      <c r="I23" s="502"/>
      <c r="J23" s="476"/>
      <c r="K23" s="484"/>
      <c r="L23" s="475"/>
      <c r="M23" s="476"/>
      <c r="N23" s="469"/>
      <c r="O23" s="470"/>
      <c r="P23" s="477"/>
      <c r="Q23" s="478"/>
      <c r="R23" s="479"/>
      <c r="S23" s="247" t="str">
        <f>IF(VLOOKUP(B23,'入力チェック（使用）'!A:G,6)&gt;=1, "←ERROR", "")</f>
        <v/>
      </c>
    </row>
    <row r="24" spans="1:21" s="298" customFormat="1" x14ac:dyDescent="0.15">
      <c r="A24" s="297">
        <v>1000005</v>
      </c>
      <c r="B24" s="487">
        <v>5</v>
      </c>
      <c r="C24" s="300"/>
      <c r="D24" s="474"/>
      <c r="E24" s="475"/>
      <c r="F24" s="495"/>
      <c r="G24" s="496"/>
      <c r="H24" s="501"/>
      <c r="I24" s="502"/>
      <c r="J24" s="476"/>
      <c r="K24" s="484"/>
      <c r="L24" s="475"/>
      <c r="M24" s="476"/>
      <c r="N24" s="469"/>
      <c r="O24" s="470"/>
      <c r="P24" s="477"/>
      <c r="Q24" s="478"/>
      <c r="R24" s="479"/>
      <c r="S24" s="247" t="str">
        <f>IF(VLOOKUP(B24,'入力チェック（使用）'!A:G,6)&gt;=1, "←ERROR", "")</f>
        <v/>
      </c>
    </row>
    <row r="25" spans="1:21" s="298" customFormat="1" x14ac:dyDescent="0.15">
      <c r="A25" s="297">
        <v>1000006</v>
      </c>
      <c r="B25" s="487">
        <v>6</v>
      </c>
      <c r="C25" s="300"/>
      <c r="D25" s="474"/>
      <c r="E25" s="475"/>
      <c r="F25" s="495"/>
      <c r="G25" s="496"/>
      <c r="H25" s="501"/>
      <c r="I25" s="502"/>
      <c r="J25" s="476"/>
      <c r="K25" s="484"/>
      <c r="L25" s="475"/>
      <c r="M25" s="476"/>
      <c r="N25" s="469"/>
      <c r="O25" s="470"/>
      <c r="P25" s="477"/>
      <c r="Q25" s="478"/>
      <c r="R25" s="479"/>
      <c r="S25" s="247" t="str">
        <f>IF(VLOOKUP(B25,'入力チェック（使用）'!A:G,6)&gt;=1, "←ERROR", "")</f>
        <v/>
      </c>
    </row>
    <row r="26" spans="1:21" s="298" customFormat="1" x14ac:dyDescent="0.15">
      <c r="A26" s="297">
        <v>1000007</v>
      </c>
      <c r="B26" s="487">
        <v>7</v>
      </c>
      <c r="C26" s="300"/>
      <c r="D26" s="474"/>
      <c r="E26" s="475"/>
      <c r="F26" s="495"/>
      <c r="G26" s="496"/>
      <c r="H26" s="501"/>
      <c r="I26" s="502"/>
      <c r="J26" s="476"/>
      <c r="K26" s="484"/>
      <c r="L26" s="475"/>
      <c r="M26" s="476"/>
      <c r="N26" s="469"/>
      <c r="O26" s="470"/>
      <c r="P26" s="477"/>
      <c r="Q26" s="478"/>
      <c r="R26" s="479"/>
      <c r="S26" s="247" t="str">
        <f>IF(VLOOKUP(B26,'入力チェック（使用）'!A:G,6)&gt;=1, "←ERROR", "")</f>
        <v/>
      </c>
    </row>
    <row r="27" spans="1:21" s="298" customFormat="1" x14ac:dyDescent="0.15">
      <c r="A27" s="297">
        <v>1000008</v>
      </c>
      <c r="B27" s="487">
        <v>8</v>
      </c>
      <c r="C27" s="300"/>
      <c r="D27" s="474"/>
      <c r="E27" s="475"/>
      <c r="F27" s="495"/>
      <c r="G27" s="496"/>
      <c r="H27" s="501"/>
      <c r="I27" s="502"/>
      <c r="J27" s="476"/>
      <c r="K27" s="484"/>
      <c r="L27" s="475"/>
      <c r="M27" s="476"/>
      <c r="N27" s="469"/>
      <c r="O27" s="470"/>
      <c r="P27" s="477"/>
      <c r="Q27" s="478"/>
      <c r="R27" s="479"/>
      <c r="S27" s="247" t="str">
        <f>IF(VLOOKUP(B27,'入力チェック（使用）'!A:G,6)&gt;=1, "←ERROR", "")</f>
        <v/>
      </c>
    </row>
    <row r="28" spans="1:21" s="298" customFormat="1" x14ac:dyDescent="0.15">
      <c r="A28" s="297">
        <v>1000009</v>
      </c>
      <c r="B28" s="487">
        <v>9</v>
      </c>
      <c r="C28" s="300"/>
      <c r="D28" s="474"/>
      <c r="E28" s="475"/>
      <c r="F28" s="495"/>
      <c r="G28" s="496"/>
      <c r="H28" s="501"/>
      <c r="I28" s="502"/>
      <c r="J28" s="476"/>
      <c r="K28" s="484"/>
      <c r="L28" s="475"/>
      <c r="M28" s="476"/>
      <c r="N28" s="469"/>
      <c r="O28" s="470"/>
      <c r="P28" s="477"/>
      <c r="Q28" s="478"/>
      <c r="R28" s="479"/>
      <c r="S28" s="247" t="str">
        <f>IF(VLOOKUP(B28,'入力チェック（使用）'!A:G,6)&gt;=1, "←ERROR", "")</f>
        <v/>
      </c>
    </row>
    <row r="29" spans="1:21" s="298" customFormat="1" x14ac:dyDescent="0.15">
      <c r="A29" s="297">
        <v>1000010</v>
      </c>
      <c r="B29" s="487">
        <v>10</v>
      </c>
      <c r="C29" s="300"/>
      <c r="D29" s="474"/>
      <c r="E29" s="475"/>
      <c r="F29" s="495"/>
      <c r="G29" s="496"/>
      <c r="H29" s="501"/>
      <c r="I29" s="502"/>
      <c r="J29" s="476"/>
      <c r="K29" s="484"/>
      <c r="L29" s="475"/>
      <c r="M29" s="476"/>
      <c r="N29" s="469"/>
      <c r="O29" s="470"/>
      <c r="P29" s="477"/>
      <c r="Q29" s="478"/>
      <c r="R29" s="479"/>
      <c r="S29" s="247" t="str">
        <f>IF(VLOOKUP(B29,'入力チェック（使用）'!A:G,6)&gt;=1, "←ERROR", "")</f>
        <v/>
      </c>
    </row>
    <row r="30" spans="1:21" s="298" customFormat="1" x14ac:dyDescent="0.15">
      <c r="A30" s="297">
        <v>1000011</v>
      </c>
      <c r="B30" s="487">
        <v>11</v>
      </c>
      <c r="C30" s="300"/>
      <c r="D30" s="474"/>
      <c r="E30" s="475"/>
      <c r="F30" s="495"/>
      <c r="G30" s="496"/>
      <c r="H30" s="501"/>
      <c r="I30" s="502"/>
      <c r="J30" s="476"/>
      <c r="K30" s="484"/>
      <c r="L30" s="475"/>
      <c r="M30" s="476"/>
      <c r="N30" s="480"/>
      <c r="O30" s="470"/>
      <c r="P30" s="477"/>
      <c r="Q30" s="478"/>
      <c r="R30" s="479"/>
      <c r="S30" s="247" t="str">
        <f>IF(VLOOKUP(B30,'入力チェック（使用）'!A:G,6)&gt;=1, "←ERROR", "")</f>
        <v/>
      </c>
    </row>
    <row r="31" spans="1:21" s="298" customFormat="1" x14ac:dyDescent="0.15">
      <c r="A31" s="297">
        <v>1000012</v>
      </c>
      <c r="B31" s="487">
        <v>12</v>
      </c>
      <c r="C31" s="300"/>
      <c r="D31" s="474"/>
      <c r="E31" s="475"/>
      <c r="F31" s="495"/>
      <c r="G31" s="496"/>
      <c r="H31" s="501"/>
      <c r="I31" s="502"/>
      <c r="J31" s="476"/>
      <c r="K31" s="484"/>
      <c r="L31" s="475"/>
      <c r="M31" s="476"/>
      <c r="N31" s="480"/>
      <c r="O31" s="470"/>
      <c r="P31" s="477"/>
      <c r="Q31" s="478"/>
      <c r="R31" s="479"/>
      <c r="S31" s="247" t="str">
        <f>IF(VLOOKUP(B31,'入力チェック（使用）'!A:G,6)&gt;=1, "←ERROR", "")</f>
        <v/>
      </c>
    </row>
    <row r="32" spans="1:21" s="298" customFormat="1" x14ac:dyDescent="0.15">
      <c r="A32" s="297">
        <v>1000013</v>
      </c>
      <c r="B32" s="487">
        <v>13</v>
      </c>
      <c r="C32" s="300"/>
      <c r="D32" s="474"/>
      <c r="E32" s="475"/>
      <c r="F32" s="495"/>
      <c r="G32" s="496"/>
      <c r="H32" s="501"/>
      <c r="I32" s="502"/>
      <c r="J32" s="476"/>
      <c r="K32" s="484"/>
      <c r="L32" s="475"/>
      <c r="M32" s="476"/>
      <c r="N32" s="480"/>
      <c r="O32" s="470"/>
      <c r="P32" s="477"/>
      <c r="Q32" s="478"/>
      <c r="R32" s="479"/>
      <c r="S32" s="247" t="str">
        <f>IF(VLOOKUP(B32,'入力チェック（使用）'!A:G,6)&gt;=1, "←ERROR", "")</f>
        <v/>
      </c>
    </row>
    <row r="33" spans="1:19" s="298" customFormat="1" x14ac:dyDescent="0.15">
      <c r="A33" s="297">
        <v>1000014</v>
      </c>
      <c r="B33" s="487">
        <v>14</v>
      </c>
      <c r="C33" s="300"/>
      <c r="D33" s="474"/>
      <c r="E33" s="475"/>
      <c r="F33" s="495"/>
      <c r="G33" s="496"/>
      <c r="H33" s="501"/>
      <c r="I33" s="502"/>
      <c r="J33" s="476"/>
      <c r="K33" s="484"/>
      <c r="L33" s="475"/>
      <c r="M33" s="476"/>
      <c r="N33" s="480"/>
      <c r="O33" s="470"/>
      <c r="P33" s="477"/>
      <c r="Q33" s="478"/>
      <c r="R33" s="479"/>
      <c r="S33" s="247" t="str">
        <f>IF(VLOOKUP(B33,'入力チェック（使用）'!A:G,6)&gt;=1, "←ERROR", "")</f>
        <v/>
      </c>
    </row>
    <row r="34" spans="1:19" s="298" customFormat="1" x14ac:dyDescent="0.15">
      <c r="A34" s="297">
        <v>1000015</v>
      </c>
      <c r="B34" s="487">
        <v>15</v>
      </c>
      <c r="C34" s="300"/>
      <c r="D34" s="474"/>
      <c r="E34" s="475"/>
      <c r="F34" s="495"/>
      <c r="G34" s="496"/>
      <c r="H34" s="501"/>
      <c r="I34" s="502"/>
      <c r="J34" s="476"/>
      <c r="K34" s="484"/>
      <c r="L34" s="475"/>
      <c r="M34" s="476"/>
      <c r="N34" s="480"/>
      <c r="O34" s="470"/>
      <c r="P34" s="477"/>
      <c r="Q34" s="478"/>
      <c r="R34" s="479"/>
      <c r="S34" s="247" t="str">
        <f>IF(VLOOKUP(B34,'入力チェック（使用）'!A:G,6)&gt;=1, "←ERROR", "")</f>
        <v/>
      </c>
    </row>
    <row r="35" spans="1:19" s="298" customFormat="1" x14ac:dyDescent="0.15">
      <c r="A35" s="297">
        <v>1000016</v>
      </c>
      <c r="B35" s="487">
        <v>16</v>
      </c>
      <c r="C35" s="300"/>
      <c r="D35" s="474"/>
      <c r="E35" s="475"/>
      <c r="F35" s="495"/>
      <c r="G35" s="496"/>
      <c r="H35" s="501"/>
      <c r="I35" s="502"/>
      <c r="J35" s="476"/>
      <c r="K35" s="484"/>
      <c r="L35" s="475"/>
      <c r="M35" s="476"/>
      <c r="N35" s="480"/>
      <c r="O35" s="470"/>
      <c r="P35" s="477"/>
      <c r="Q35" s="478"/>
      <c r="R35" s="479"/>
      <c r="S35" s="247" t="str">
        <f>IF(VLOOKUP(B35,'入力チェック（使用）'!A:G,6)&gt;=1, "←ERROR", "")</f>
        <v/>
      </c>
    </row>
    <row r="36" spans="1:19" s="298" customFormat="1" x14ac:dyDescent="0.15">
      <c r="A36" s="297">
        <v>1000017</v>
      </c>
      <c r="B36" s="487">
        <v>17</v>
      </c>
      <c r="C36" s="300"/>
      <c r="D36" s="474"/>
      <c r="E36" s="475"/>
      <c r="F36" s="495"/>
      <c r="G36" s="496"/>
      <c r="H36" s="501"/>
      <c r="I36" s="502"/>
      <c r="J36" s="476"/>
      <c r="K36" s="484"/>
      <c r="L36" s="475"/>
      <c r="M36" s="476"/>
      <c r="N36" s="480"/>
      <c r="O36" s="470"/>
      <c r="P36" s="477"/>
      <c r="Q36" s="478"/>
      <c r="R36" s="479"/>
      <c r="S36" s="247" t="str">
        <f>IF(VLOOKUP(B36,'入力チェック（使用）'!A:G,6)&gt;=1, "←ERROR", "")</f>
        <v/>
      </c>
    </row>
    <row r="37" spans="1:19" s="298" customFormat="1" x14ac:dyDescent="0.15">
      <c r="A37" s="297">
        <v>1000018</v>
      </c>
      <c r="B37" s="487">
        <v>18</v>
      </c>
      <c r="C37" s="300"/>
      <c r="D37" s="474"/>
      <c r="E37" s="475"/>
      <c r="F37" s="495"/>
      <c r="G37" s="496"/>
      <c r="H37" s="501"/>
      <c r="I37" s="502"/>
      <c r="J37" s="476"/>
      <c r="K37" s="484"/>
      <c r="L37" s="475"/>
      <c r="M37" s="476"/>
      <c r="N37" s="480"/>
      <c r="O37" s="470"/>
      <c r="P37" s="477"/>
      <c r="Q37" s="478"/>
      <c r="R37" s="479"/>
      <c r="S37" s="247" t="str">
        <f>IF(VLOOKUP(B37,'入力チェック（使用）'!A:G,6)&gt;=1, "←ERROR", "")</f>
        <v/>
      </c>
    </row>
    <row r="38" spans="1:19" s="298" customFormat="1" x14ac:dyDescent="0.15">
      <c r="A38" s="297">
        <v>1000019</v>
      </c>
      <c r="B38" s="487">
        <v>19</v>
      </c>
      <c r="C38" s="300"/>
      <c r="D38" s="474"/>
      <c r="E38" s="475"/>
      <c r="F38" s="495"/>
      <c r="G38" s="496"/>
      <c r="H38" s="501"/>
      <c r="I38" s="502"/>
      <c r="J38" s="476"/>
      <c r="K38" s="484"/>
      <c r="L38" s="475"/>
      <c r="M38" s="476"/>
      <c r="N38" s="480"/>
      <c r="O38" s="470"/>
      <c r="P38" s="477"/>
      <c r="Q38" s="478"/>
      <c r="R38" s="479"/>
      <c r="S38" s="247" t="str">
        <f>IF(VLOOKUP(B38,'入力チェック（使用）'!A:G,6)&gt;=1, "←ERROR", "")</f>
        <v/>
      </c>
    </row>
    <row r="39" spans="1:19" s="298" customFormat="1" x14ac:dyDescent="0.15">
      <c r="A39" s="297">
        <v>1000020</v>
      </c>
      <c r="B39" s="487">
        <v>20</v>
      </c>
      <c r="C39" s="300"/>
      <c r="D39" s="474"/>
      <c r="E39" s="475"/>
      <c r="F39" s="495"/>
      <c r="G39" s="496"/>
      <c r="H39" s="501"/>
      <c r="I39" s="502"/>
      <c r="J39" s="476"/>
      <c r="K39" s="484"/>
      <c r="L39" s="475"/>
      <c r="M39" s="476"/>
      <c r="N39" s="480"/>
      <c r="O39" s="470"/>
      <c r="P39" s="477"/>
      <c r="Q39" s="478"/>
      <c r="R39" s="479"/>
      <c r="S39" s="247" t="str">
        <f>IF(VLOOKUP(B39,'入力チェック（使用）'!A:G,6)&gt;=1, "←ERROR", "")</f>
        <v/>
      </c>
    </row>
    <row r="40" spans="1:19" s="298" customFormat="1" x14ac:dyDescent="0.15">
      <c r="A40" s="297">
        <v>1000021</v>
      </c>
      <c r="B40" s="487">
        <v>21</v>
      </c>
      <c r="C40" s="300"/>
      <c r="D40" s="474"/>
      <c r="E40" s="475"/>
      <c r="F40" s="495"/>
      <c r="G40" s="496"/>
      <c r="H40" s="501"/>
      <c r="I40" s="502"/>
      <c r="J40" s="476"/>
      <c r="K40" s="484"/>
      <c r="L40" s="475"/>
      <c r="M40" s="476"/>
      <c r="N40" s="480"/>
      <c r="O40" s="470"/>
      <c r="P40" s="477"/>
      <c r="Q40" s="478"/>
      <c r="R40" s="479"/>
      <c r="S40" s="247" t="str">
        <f>IF(VLOOKUP(B40,'入力チェック（使用）'!A:G,6)&gt;=1, "←ERROR", "")</f>
        <v/>
      </c>
    </row>
    <row r="41" spans="1:19" s="298" customFormat="1" x14ac:dyDescent="0.15">
      <c r="A41" s="297">
        <v>1000022</v>
      </c>
      <c r="B41" s="487">
        <v>22</v>
      </c>
      <c r="C41" s="300"/>
      <c r="D41" s="474"/>
      <c r="E41" s="475"/>
      <c r="F41" s="495"/>
      <c r="G41" s="496"/>
      <c r="H41" s="501"/>
      <c r="I41" s="502"/>
      <c r="J41" s="476"/>
      <c r="K41" s="484"/>
      <c r="L41" s="475"/>
      <c r="M41" s="476"/>
      <c r="N41" s="480"/>
      <c r="O41" s="470"/>
      <c r="P41" s="477"/>
      <c r="Q41" s="478"/>
      <c r="R41" s="479"/>
      <c r="S41" s="247" t="str">
        <f>IF(VLOOKUP(B41,'入力チェック（使用）'!A:G,6)&gt;=1, "←ERROR", "")</f>
        <v/>
      </c>
    </row>
    <row r="42" spans="1:19" s="298" customFormat="1" x14ac:dyDescent="0.15">
      <c r="A42" s="297">
        <v>1000023</v>
      </c>
      <c r="B42" s="487">
        <v>23</v>
      </c>
      <c r="C42" s="300"/>
      <c r="D42" s="474"/>
      <c r="E42" s="475"/>
      <c r="F42" s="495"/>
      <c r="G42" s="496"/>
      <c r="H42" s="501"/>
      <c r="I42" s="502"/>
      <c r="J42" s="476"/>
      <c r="K42" s="484"/>
      <c r="L42" s="475"/>
      <c r="M42" s="476"/>
      <c r="N42" s="480"/>
      <c r="O42" s="470"/>
      <c r="P42" s="477"/>
      <c r="Q42" s="478"/>
      <c r="R42" s="479"/>
      <c r="S42" s="247" t="str">
        <f>IF(VLOOKUP(B42,'入力チェック（使用）'!A:G,6)&gt;=1, "←ERROR", "")</f>
        <v/>
      </c>
    </row>
    <row r="43" spans="1:19" s="298" customFormat="1" x14ac:dyDescent="0.15">
      <c r="A43" s="297">
        <v>1000024</v>
      </c>
      <c r="B43" s="487">
        <v>24</v>
      </c>
      <c r="C43" s="300"/>
      <c r="D43" s="474"/>
      <c r="E43" s="475"/>
      <c r="F43" s="495"/>
      <c r="G43" s="496"/>
      <c r="H43" s="501"/>
      <c r="I43" s="502"/>
      <c r="J43" s="476"/>
      <c r="K43" s="484"/>
      <c r="L43" s="475"/>
      <c r="M43" s="476"/>
      <c r="N43" s="480"/>
      <c r="O43" s="470"/>
      <c r="P43" s="477"/>
      <c r="Q43" s="478"/>
      <c r="R43" s="479"/>
      <c r="S43" s="247" t="str">
        <f>IF(VLOOKUP(B43,'入力チェック（使用）'!A:G,6)&gt;=1, "←ERROR", "")</f>
        <v/>
      </c>
    </row>
    <row r="44" spans="1:19" s="298" customFormat="1" x14ac:dyDescent="0.15">
      <c r="A44" s="297">
        <v>1000025</v>
      </c>
      <c r="B44" s="487">
        <v>25</v>
      </c>
      <c r="C44" s="300"/>
      <c r="D44" s="474"/>
      <c r="E44" s="475"/>
      <c r="F44" s="495"/>
      <c r="G44" s="496"/>
      <c r="H44" s="501"/>
      <c r="I44" s="502"/>
      <c r="J44" s="476"/>
      <c r="K44" s="484"/>
      <c r="L44" s="475"/>
      <c r="M44" s="476"/>
      <c r="N44" s="480"/>
      <c r="O44" s="470"/>
      <c r="P44" s="477"/>
      <c r="Q44" s="478"/>
      <c r="R44" s="479"/>
      <c r="S44" s="247" t="str">
        <f>IF(VLOOKUP(B44,'入力チェック（使用）'!A:G,6)&gt;=1, "←ERROR", "")</f>
        <v/>
      </c>
    </row>
    <row r="45" spans="1:19" s="298" customFormat="1" x14ac:dyDescent="0.15">
      <c r="A45" s="297">
        <v>1000026</v>
      </c>
      <c r="B45" s="487">
        <v>26</v>
      </c>
      <c r="C45" s="300"/>
      <c r="D45" s="474"/>
      <c r="E45" s="475"/>
      <c r="F45" s="495"/>
      <c r="G45" s="496"/>
      <c r="H45" s="501"/>
      <c r="I45" s="502"/>
      <c r="J45" s="476"/>
      <c r="K45" s="484"/>
      <c r="L45" s="475"/>
      <c r="M45" s="476"/>
      <c r="N45" s="480"/>
      <c r="O45" s="470"/>
      <c r="P45" s="477"/>
      <c r="Q45" s="478"/>
      <c r="R45" s="479"/>
      <c r="S45" s="247" t="str">
        <f>IF(VLOOKUP(B45,'入力チェック（使用）'!A:G,6)&gt;=1, "←ERROR", "")</f>
        <v/>
      </c>
    </row>
    <row r="46" spans="1:19" s="298" customFormat="1" x14ac:dyDescent="0.15">
      <c r="A46" s="297">
        <v>1000027</v>
      </c>
      <c r="B46" s="487">
        <v>27</v>
      </c>
      <c r="C46" s="300"/>
      <c r="D46" s="474"/>
      <c r="E46" s="475"/>
      <c r="F46" s="495"/>
      <c r="G46" s="496"/>
      <c r="H46" s="501"/>
      <c r="I46" s="502"/>
      <c r="J46" s="476"/>
      <c r="K46" s="484"/>
      <c r="L46" s="475"/>
      <c r="M46" s="476"/>
      <c r="N46" s="480"/>
      <c r="O46" s="470"/>
      <c r="P46" s="477"/>
      <c r="Q46" s="478"/>
      <c r="R46" s="479"/>
      <c r="S46" s="247" t="str">
        <f>IF(VLOOKUP(B46,'入力チェック（使用）'!A:G,6)&gt;=1, "←ERROR", "")</f>
        <v/>
      </c>
    </row>
    <row r="47" spans="1:19" s="298" customFormat="1" x14ac:dyDescent="0.15">
      <c r="A47" s="297">
        <v>1000028</v>
      </c>
      <c r="B47" s="487">
        <v>28</v>
      </c>
      <c r="C47" s="300"/>
      <c r="D47" s="474"/>
      <c r="E47" s="475"/>
      <c r="F47" s="495"/>
      <c r="G47" s="496"/>
      <c r="H47" s="501"/>
      <c r="I47" s="502"/>
      <c r="J47" s="476"/>
      <c r="K47" s="484"/>
      <c r="L47" s="475"/>
      <c r="M47" s="476"/>
      <c r="N47" s="480"/>
      <c r="O47" s="470"/>
      <c r="P47" s="477"/>
      <c r="Q47" s="478"/>
      <c r="R47" s="479"/>
      <c r="S47" s="247" t="str">
        <f>IF(VLOOKUP(B47,'入力チェック（使用）'!A:G,6)&gt;=1, "←ERROR", "")</f>
        <v/>
      </c>
    </row>
    <row r="48" spans="1:19" s="298" customFormat="1" x14ac:dyDescent="0.15">
      <c r="A48" s="297">
        <v>1000029</v>
      </c>
      <c r="B48" s="487">
        <v>29</v>
      </c>
      <c r="C48" s="300"/>
      <c r="D48" s="474"/>
      <c r="E48" s="475"/>
      <c r="F48" s="495"/>
      <c r="G48" s="496"/>
      <c r="H48" s="501"/>
      <c r="I48" s="502"/>
      <c r="J48" s="476"/>
      <c r="K48" s="484"/>
      <c r="L48" s="475"/>
      <c r="M48" s="476"/>
      <c r="N48" s="480"/>
      <c r="O48" s="470"/>
      <c r="P48" s="477"/>
      <c r="Q48" s="478"/>
      <c r="R48" s="479"/>
      <c r="S48" s="247" t="str">
        <f>IF(VLOOKUP(B48,'入力チェック（使用）'!A:G,6)&gt;=1, "←ERROR", "")</f>
        <v/>
      </c>
    </row>
    <row r="49" spans="1:19" s="298" customFormat="1" x14ac:dyDescent="0.15">
      <c r="A49" s="297">
        <v>1000030</v>
      </c>
      <c r="B49" s="487">
        <v>30</v>
      </c>
      <c r="C49" s="300"/>
      <c r="D49" s="474"/>
      <c r="E49" s="475"/>
      <c r="F49" s="495"/>
      <c r="G49" s="496"/>
      <c r="H49" s="501"/>
      <c r="I49" s="502"/>
      <c r="J49" s="476"/>
      <c r="K49" s="484"/>
      <c r="L49" s="475"/>
      <c r="M49" s="476"/>
      <c r="N49" s="480"/>
      <c r="O49" s="470"/>
      <c r="P49" s="477"/>
      <c r="Q49" s="478"/>
      <c r="R49" s="479"/>
      <c r="S49" s="247" t="str">
        <f>IF(VLOOKUP(B49,'入力チェック（使用）'!A:G,6)&gt;=1, "←ERROR", "")</f>
        <v/>
      </c>
    </row>
    <row r="50" spans="1:19" s="298" customFormat="1" x14ac:dyDescent="0.15">
      <c r="A50" s="297">
        <v>1000031</v>
      </c>
      <c r="B50" s="487">
        <v>31</v>
      </c>
      <c r="C50" s="300"/>
      <c r="D50" s="474"/>
      <c r="E50" s="475"/>
      <c r="F50" s="495"/>
      <c r="G50" s="496"/>
      <c r="H50" s="501"/>
      <c r="I50" s="502"/>
      <c r="J50" s="476"/>
      <c r="K50" s="484"/>
      <c r="L50" s="475"/>
      <c r="M50" s="476"/>
      <c r="N50" s="480"/>
      <c r="O50" s="470"/>
      <c r="P50" s="477"/>
      <c r="Q50" s="478"/>
      <c r="R50" s="479"/>
      <c r="S50" s="247" t="str">
        <f>IF(VLOOKUP(B50,'入力チェック（使用）'!A:G,6)&gt;=1, "←ERROR", "")</f>
        <v/>
      </c>
    </row>
    <row r="51" spans="1:19" s="298" customFormat="1" x14ac:dyDescent="0.15">
      <c r="A51" s="297">
        <v>1000032</v>
      </c>
      <c r="B51" s="487">
        <v>32</v>
      </c>
      <c r="C51" s="300"/>
      <c r="D51" s="474"/>
      <c r="E51" s="475"/>
      <c r="F51" s="495"/>
      <c r="G51" s="496"/>
      <c r="H51" s="501"/>
      <c r="I51" s="502"/>
      <c r="J51" s="476"/>
      <c r="K51" s="484"/>
      <c r="L51" s="475"/>
      <c r="M51" s="476"/>
      <c r="N51" s="480"/>
      <c r="O51" s="470"/>
      <c r="P51" s="477"/>
      <c r="Q51" s="478"/>
      <c r="R51" s="479"/>
      <c r="S51" s="247" t="str">
        <f>IF(VLOOKUP(B51,'入力チェック（使用）'!A:G,6)&gt;=1, "←ERROR", "")</f>
        <v/>
      </c>
    </row>
    <row r="52" spans="1:19" s="298" customFormat="1" x14ac:dyDescent="0.15">
      <c r="A52" s="297">
        <v>1000033</v>
      </c>
      <c r="B52" s="487">
        <v>33</v>
      </c>
      <c r="C52" s="300"/>
      <c r="D52" s="474"/>
      <c r="E52" s="475"/>
      <c r="F52" s="495"/>
      <c r="G52" s="496"/>
      <c r="H52" s="501"/>
      <c r="I52" s="502"/>
      <c r="J52" s="476"/>
      <c r="K52" s="484"/>
      <c r="L52" s="475"/>
      <c r="M52" s="476"/>
      <c r="N52" s="480"/>
      <c r="O52" s="470"/>
      <c r="P52" s="477"/>
      <c r="Q52" s="478"/>
      <c r="R52" s="479"/>
      <c r="S52" s="247" t="str">
        <f>IF(VLOOKUP(B52,'入力チェック（使用）'!A:G,6)&gt;=1, "←ERROR", "")</f>
        <v/>
      </c>
    </row>
    <row r="53" spans="1:19" s="298" customFormat="1" x14ac:dyDescent="0.15">
      <c r="A53" s="297">
        <v>1000034</v>
      </c>
      <c r="B53" s="487">
        <v>34</v>
      </c>
      <c r="C53" s="300"/>
      <c r="D53" s="474"/>
      <c r="E53" s="475"/>
      <c r="F53" s="495"/>
      <c r="G53" s="496"/>
      <c r="H53" s="501"/>
      <c r="I53" s="502"/>
      <c r="J53" s="476"/>
      <c r="K53" s="484"/>
      <c r="L53" s="475"/>
      <c r="M53" s="476"/>
      <c r="N53" s="480"/>
      <c r="O53" s="470"/>
      <c r="P53" s="477"/>
      <c r="Q53" s="478"/>
      <c r="R53" s="479"/>
      <c r="S53" s="247" t="str">
        <f>IF(VLOOKUP(B53,'入力チェック（使用）'!A:G,6)&gt;=1, "←ERROR", "")</f>
        <v/>
      </c>
    </row>
    <row r="54" spans="1:19" s="298" customFormat="1" x14ac:dyDescent="0.15">
      <c r="A54" s="297">
        <v>1000035</v>
      </c>
      <c r="B54" s="487">
        <v>35</v>
      </c>
      <c r="C54" s="300"/>
      <c r="D54" s="474"/>
      <c r="E54" s="475"/>
      <c r="F54" s="495"/>
      <c r="G54" s="496"/>
      <c r="H54" s="501"/>
      <c r="I54" s="502"/>
      <c r="J54" s="476"/>
      <c r="K54" s="484"/>
      <c r="L54" s="475"/>
      <c r="M54" s="476"/>
      <c r="N54" s="480"/>
      <c r="O54" s="470"/>
      <c r="P54" s="477"/>
      <c r="Q54" s="478"/>
      <c r="R54" s="479"/>
      <c r="S54" s="247" t="str">
        <f>IF(VLOOKUP(B54,'入力チェック（使用）'!A:G,6)&gt;=1, "←ERROR", "")</f>
        <v/>
      </c>
    </row>
    <row r="55" spans="1:19" s="298" customFormat="1" x14ac:dyDescent="0.15">
      <c r="A55" s="297">
        <v>1000036</v>
      </c>
      <c r="B55" s="487">
        <v>36</v>
      </c>
      <c r="C55" s="300"/>
      <c r="D55" s="474"/>
      <c r="E55" s="475"/>
      <c r="F55" s="495"/>
      <c r="G55" s="496"/>
      <c r="H55" s="501"/>
      <c r="I55" s="502"/>
      <c r="J55" s="476"/>
      <c r="K55" s="484"/>
      <c r="L55" s="475"/>
      <c r="M55" s="476"/>
      <c r="N55" s="480"/>
      <c r="O55" s="470"/>
      <c r="P55" s="477"/>
      <c r="Q55" s="478"/>
      <c r="R55" s="479"/>
      <c r="S55" s="247" t="str">
        <f>IF(VLOOKUP(B55,'入力チェック（使用）'!A:G,6)&gt;=1, "←ERROR", "")</f>
        <v/>
      </c>
    </row>
    <row r="56" spans="1:19" s="298" customFormat="1" x14ac:dyDescent="0.15">
      <c r="A56" s="297">
        <v>1000037</v>
      </c>
      <c r="B56" s="487">
        <v>37</v>
      </c>
      <c r="C56" s="300"/>
      <c r="D56" s="474"/>
      <c r="E56" s="475"/>
      <c r="F56" s="495"/>
      <c r="G56" s="496"/>
      <c r="H56" s="501"/>
      <c r="I56" s="502"/>
      <c r="J56" s="476"/>
      <c r="K56" s="484"/>
      <c r="L56" s="475"/>
      <c r="M56" s="476"/>
      <c r="N56" s="480"/>
      <c r="O56" s="470"/>
      <c r="P56" s="477"/>
      <c r="Q56" s="478"/>
      <c r="R56" s="479"/>
      <c r="S56" s="247" t="str">
        <f>IF(VLOOKUP(B56,'入力チェック（使用）'!A:G,6)&gt;=1, "←ERROR", "")</f>
        <v/>
      </c>
    </row>
    <row r="57" spans="1:19" s="298" customFormat="1" x14ac:dyDescent="0.15">
      <c r="A57" s="297">
        <v>1000038</v>
      </c>
      <c r="B57" s="487">
        <v>38</v>
      </c>
      <c r="C57" s="300"/>
      <c r="D57" s="474"/>
      <c r="E57" s="475"/>
      <c r="F57" s="495"/>
      <c r="G57" s="496"/>
      <c r="H57" s="501"/>
      <c r="I57" s="502"/>
      <c r="J57" s="476"/>
      <c r="K57" s="484"/>
      <c r="L57" s="475"/>
      <c r="M57" s="476"/>
      <c r="N57" s="480"/>
      <c r="O57" s="470"/>
      <c r="P57" s="477"/>
      <c r="Q57" s="478"/>
      <c r="R57" s="479"/>
      <c r="S57" s="247" t="str">
        <f>IF(VLOOKUP(B57,'入力チェック（使用）'!A:G,6)&gt;=1, "←ERROR", "")</f>
        <v/>
      </c>
    </row>
    <row r="58" spans="1:19" s="298" customFormat="1" x14ac:dyDescent="0.15">
      <c r="A58" s="297">
        <v>1000039</v>
      </c>
      <c r="B58" s="487">
        <v>39</v>
      </c>
      <c r="C58" s="300"/>
      <c r="D58" s="474"/>
      <c r="E58" s="475"/>
      <c r="F58" s="495"/>
      <c r="G58" s="496"/>
      <c r="H58" s="501"/>
      <c r="I58" s="502"/>
      <c r="J58" s="476"/>
      <c r="K58" s="484"/>
      <c r="L58" s="475"/>
      <c r="M58" s="476"/>
      <c r="N58" s="480"/>
      <c r="O58" s="470"/>
      <c r="P58" s="477"/>
      <c r="Q58" s="478"/>
      <c r="R58" s="479"/>
      <c r="S58" s="247" t="str">
        <f>IF(VLOOKUP(B58,'入力チェック（使用）'!A:G,6)&gt;=1, "←ERROR", "")</f>
        <v/>
      </c>
    </row>
    <row r="59" spans="1:19" s="298" customFormat="1" x14ac:dyDescent="0.15">
      <c r="A59" s="297">
        <v>1000040</v>
      </c>
      <c r="B59" s="487">
        <v>40</v>
      </c>
      <c r="C59" s="300"/>
      <c r="D59" s="474"/>
      <c r="E59" s="475"/>
      <c r="F59" s="495"/>
      <c r="G59" s="496"/>
      <c r="H59" s="501"/>
      <c r="I59" s="502"/>
      <c r="J59" s="476"/>
      <c r="K59" s="484"/>
      <c r="L59" s="475"/>
      <c r="M59" s="476"/>
      <c r="N59" s="480"/>
      <c r="O59" s="470"/>
      <c r="P59" s="477"/>
      <c r="Q59" s="478"/>
      <c r="R59" s="479"/>
      <c r="S59" s="247" t="str">
        <f>IF(VLOOKUP(B59,'入力チェック（使用）'!A:G,6)&gt;=1, "←ERROR", "")</f>
        <v/>
      </c>
    </row>
    <row r="60" spans="1:19" s="298" customFormat="1" x14ac:dyDescent="0.15">
      <c r="A60" s="297">
        <v>1000041</v>
      </c>
      <c r="B60" s="487">
        <v>41</v>
      </c>
      <c r="C60" s="300"/>
      <c r="D60" s="474"/>
      <c r="E60" s="475"/>
      <c r="F60" s="495"/>
      <c r="G60" s="496"/>
      <c r="H60" s="501"/>
      <c r="I60" s="502"/>
      <c r="J60" s="476"/>
      <c r="K60" s="484"/>
      <c r="L60" s="475"/>
      <c r="M60" s="476"/>
      <c r="N60" s="480"/>
      <c r="O60" s="470"/>
      <c r="P60" s="477"/>
      <c r="Q60" s="478"/>
      <c r="R60" s="479"/>
      <c r="S60" s="247" t="str">
        <f>IF(VLOOKUP(B60,'入力チェック（使用）'!A:G,6)&gt;=1, "←ERROR", "")</f>
        <v/>
      </c>
    </row>
    <row r="61" spans="1:19" s="298" customFormat="1" x14ac:dyDescent="0.15">
      <c r="A61" s="297">
        <v>1000042</v>
      </c>
      <c r="B61" s="487">
        <v>42</v>
      </c>
      <c r="C61" s="300"/>
      <c r="D61" s="474"/>
      <c r="E61" s="475"/>
      <c r="F61" s="495"/>
      <c r="G61" s="496"/>
      <c r="H61" s="501"/>
      <c r="I61" s="502"/>
      <c r="J61" s="476"/>
      <c r="K61" s="484"/>
      <c r="L61" s="475"/>
      <c r="M61" s="476"/>
      <c r="N61" s="480"/>
      <c r="O61" s="470"/>
      <c r="P61" s="477"/>
      <c r="Q61" s="478"/>
      <c r="R61" s="479"/>
      <c r="S61" s="247" t="str">
        <f>IF(VLOOKUP(B61,'入力チェック（使用）'!A:G,6)&gt;=1, "←ERROR", "")</f>
        <v/>
      </c>
    </row>
    <row r="62" spans="1:19" s="298" customFormat="1" x14ac:dyDescent="0.15">
      <c r="A62" s="297">
        <v>1000043</v>
      </c>
      <c r="B62" s="487">
        <v>43</v>
      </c>
      <c r="C62" s="300"/>
      <c r="D62" s="474"/>
      <c r="E62" s="475"/>
      <c r="F62" s="495"/>
      <c r="G62" s="496"/>
      <c r="H62" s="501"/>
      <c r="I62" s="502"/>
      <c r="J62" s="476"/>
      <c r="K62" s="484"/>
      <c r="L62" s="475"/>
      <c r="M62" s="476"/>
      <c r="N62" s="480"/>
      <c r="O62" s="470"/>
      <c r="P62" s="477"/>
      <c r="Q62" s="478"/>
      <c r="R62" s="479"/>
      <c r="S62" s="247" t="str">
        <f>IF(VLOOKUP(B62,'入力チェック（使用）'!A:G,6)&gt;=1, "←ERROR", "")</f>
        <v/>
      </c>
    </row>
    <row r="63" spans="1:19" s="298" customFormat="1" x14ac:dyDescent="0.15">
      <c r="A63" s="297">
        <v>1000044</v>
      </c>
      <c r="B63" s="487">
        <v>44</v>
      </c>
      <c r="C63" s="300"/>
      <c r="D63" s="474"/>
      <c r="E63" s="475"/>
      <c r="F63" s="495"/>
      <c r="G63" s="496"/>
      <c r="H63" s="501"/>
      <c r="I63" s="502"/>
      <c r="J63" s="476"/>
      <c r="K63" s="484"/>
      <c r="L63" s="475"/>
      <c r="M63" s="476"/>
      <c r="N63" s="480"/>
      <c r="O63" s="470"/>
      <c r="P63" s="477"/>
      <c r="Q63" s="478"/>
      <c r="R63" s="479"/>
      <c r="S63" s="247" t="str">
        <f>IF(VLOOKUP(B63,'入力チェック（使用）'!A:G,6)&gt;=1, "←ERROR", "")</f>
        <v/>
      </c>
    </row>
    <row r="64" spans="1:19" s="298" customFormat="1" x14ac:dyDescent="0.15">
      <c r="A64" s="297">
        <v>1000045</v>
      </c>
      <c r="B64" s="487">
        <v>45</v>
      </c>
      <c r="C64" s="300"/>
      <c r="D64" s="474"/>
      <c r="E64" s="475"/>
      <c r="F64" s="495"/>
      <c r="G64" s="496"/>
      <c r="H64" s="501"/>
      <c r="I64" s="502"/>
      <c r="J64" s="476"/>
      <c r="K64" s="484"/>
      <c r="L64" s="475"/>
      <c r="M64" s="476"/>
      <c r="N64" s="480"/>
      <c r="O64" s="470"/>
      <c r="P64" s="477"/>
      <c r="Q64" s="478"/>
      <c r="R64" s="479"/>
      <c r="S64" s="247" t="str">
        <f>IF(VLOOKUP(B64,'入力チェック（使用）'!A:G,6)&gt;=1, "←ERROR", "")</f>
        <v/>
      </c>
    </row>
    <row r="65" spans="1:19" s="298" customFormat="1" x14ac:dyDescent="0.15">
      <c r="A65" s="297">
        <v>1000046</v>
      </c>
      <c r="B65" s="487">
        <v>46</v>
      </c>
      <c r="C65" s="300"/>
      <c r="D65" s="474"/>
      <c r="E65" s="475"/>
      <c r="F65" s="495"/>
      <c r="G65" s="496"/>
      <c r="H65" s="501"/>
      <c r="I65" s="502"/>
      <c r="J65" s="476"/>
      <c r="K65" s="484"/>
      <c r="L65" s="475"/>
      <c r="M65" s="476"/>
      <c r="N65" s="480"/>
      <c r="O65" s="470"/>
      <c r="P65" s="477"/>
      <c r="Q65" s="478"/>
      <c r="R65" s="479"/>
      <c r="S65" s="247" t="str">
        <f>IF(VLOOKUP(B65,'入力チェック（使用）'!A:G,6)&gt;=1, "←ERROR", "")</f>
        <v/>
      </c>
    </row>
    <row r="66" spans="1:19" s="298" customFormat="1" x14ac:dyDescent="0.15">
      <c r="A66" s="297">
        <v>1000047</v>
      </c>
      <c r="B66" s="487">
        <v>47</v>
      </c>
      <c r="C66" s="300"/>
      <c r="D66" s="474"/>
      <c r="E66" s="475"/>
      <c r="F66" s="495"/>
      <c r="G66" s="496"/>
      <c r="H66" s="501"/>
      <c r="I66" s="502"/>
      <c r="J66" s="476"/>
      <c r="K66" s="484"/>
      <c r="L66" s="475"/>
      <c r="M66" s="476"/>
      <c r="N66" s="480"/>
      <c r="O66" s="470"/>
      <c r="P66" s="477"/>
      <c r="Q66" s="478"/>
      <c r="R66" s="479"/>
      <c r="S66" s="247" t="str">
        <f>IF(VLOOKUP(B66,'入力チェック（使用）'!A:G,6)&gt;=1, "←ERROR", "")</f>
        <v/>
      </c>
    </row>
    <row r="67" spans="1:19" s="298" customFormat="1" x14ac:dyDescent="0.15">
      <c r="A67" s="297">
        <v>1000048</v>
      </c>
      <c r="B67" s="487">
        <v>48</v>
      </c>
      <c r="C67" s="300"/>
      <c r="D67" s="474"/>
      <c r="E67" s="475"/>
      <c r="F67" s="495"/>
      <c r="G67" s="496"/>
      <c r="H67" s="501"/>
      <c r="I67" s="502"/>
      <c r="J67" s="476"/>
      <c r="K67" s="484"/>
      <c r="L67" s="475"/>
      <c r="M67" s="476"/>
      <c r="N67" s="480"/>
      <c r="O67" s="470"/>
      <c r="P67" s="477"/>
      <c r="Q67" s="478"/>
      <c r="R67" s="479"/>
      <c r="S67" s="247" t="str">
        <f>IF(VLOOKUP(B67,'入力チェック（使用）'!A:G,6)&gt;=1, "←ERROR", "")</f>
        <v/>
      </c>
    </row>
    <row r="68" spans="1:19" s="298" customFormat="1" x14ac:dyDescent="0.15">
      <c r="A68" s="297">
        <v>1000049</v>
      </c>
      <c r="B68" s="487">
        <v>49</v>
      </c>
      <c r="C68" s="300"/>
      <c r="D68" s="474"/>
      <c r="E68" s="475"/>
      <c r="F68" s="495"/>
      <c r="G68" s="496"/>
      <c r="H68" s="501"/>
      <c r="I68" s="502"/>
      <c r="J68" s="476"/>
      <c r="K68" s="484"/>
      <c r="L68" s="475"/>
      <c r="M68" s="476"/>
      <c r="N68" s="480"/>
      <c r="O68" s="470"/>
      <c r="P68" s="477"/>
      <c r="Q68" s="478"/>
      <c r="R68" s="479"/>
      <c r="S68" s="247" t="str">
        <f>IF(VLOOKUP(B68,'入力チェック（使用）'!A:G,6)&gt;=1, "←ERROR", "")</f>
        <v/>
      </c>
    </row>
    <row r="69" spans="1:19" s="298" customFormat="1" x14ac:dyDescent="0.15">
      <c r="A69" s="297">
        <v>1000050</v>
      </c>
      <c r="B69" s="487">
        <v>50</v>
      </c>
      <c r="C69" s="300"/>
      <c r="D69" s="474"/>
      <c r="E69" s="475"/>
      <c r="F69" s="495"/>
      <c r="G69" s="496"/>
      <c r="H69" s="501"/>
      <c r="I69" s="502"/>
      <c r="J69" s="476"/>
      <c r="K69" s="484"/>
      <c r="L69" s="475"/>
      <c r="M69" s="476"/>
      <c r="N69" s="480"/>
      <c r="O69" s="470"/>
      <c r="P69" s="477"/>
      <c r="Q69" s="478"/>
      <c r="R69" s="479"/>
      <c r="S69" s="247" t="str">
        <f>IF(VLOOKUP(B69,'入力チェック（使用）'!A:G,6)&gt;=1, "←ERROR", "")</f>
        <v/>
      </c>
    </row>
    <row r="70" spans="1:19" s="298" customFormat="1" x14ac:dyDescent="0.15">
      <c r="A70" s="297">
        <v>1000051</v>
      </c>
      <c r="B70" s="487">
        <v>51</v>
      </c>
      <c r="C70" s="300"/>
      <c r="D70" s="474"/>
      <c r="E70" s="475"/>
      <c r="F70" s="495"/>
      <c r="G70" s="496"/>
      <c r="H70" s="501"/>
      <c r="I70" s="502"/>
      <c r="J70" s="476"/>
      <c r="K70" s="484"/>
      <c r="L70" s="475"/>
      <c r="M70" s="476"/>
      <c r="N70" s="480"/>
      <c r="O70" s="470"/>
      <c r="P70" s="477"/>
      <c r="Q70" s="478"/>
      <c r="R70" s="479"/>
      <c r="S70" s="247" t="str">
        <f>IF(VLOOKUP(B70,'入力チェック（使用）'!A:G,6)&gt;=1, "←ERROR", "")</f>
        <v/>
      </c>
    </row>
    <row r="71" spans="1:19" s="298" customFormat="1" x14ac:dyDescent="0.15">
      <c r="A71" s="297">
        <v>1000052</v>
      </c>
      <c r="B71" s="487">
        <v>52</v>
      </c>
      <c r="C71" s="300"/>
      <c r="D71" s="474"/>
      <c r="E71" s="475"/>
      <c r="F71" s="495"/>
      <c r="G71" s="496"/>
      <c r="H71" s="501"/>
      <c r="I71" s="502"/>
      <c r="J71" s="476"/>
      <c r="K71" s="484"/>
      <c r="L71" s="475"/>
      <c r="M71" s="476"/>
      <c r="N71" s="480"/>
      <c r="O71" s="470"/>
      <c r="P71" s="477"/>
      <c r="Q71" s="478"/>
      <c r="R71" s="479"/>
      <c r="S71" s="247" t="str">
        <f>IF(VLOOKUP(B71,'入力チェック（使用）'!A:G,6)&gt;=1, "←ERROR", "")</f>
        <v/>
      </c>
    </row>
    <row r="72" spans="1:19" s="298" customFormat="1" x14ac:dyDescent="0.15">
      <c r="A72" s="297">
        <v>1000053</v>
      </c>
      <c r="B72" s="487">
        <v>53</v>
      </c>
      <c r="C72" s="300"/>
      <c r="D72" s="474"/>
      <c r="E72" s="475"/>
      <c r="F72" s="495"/>
      <c r="G72" s="496"/>
      <c r="H72" s="501"/>
      <c r="I72" s="502"/>
      <c r="J72" s="476"/>
      <c r="K72" s="484"/>
      <c r="L72" s="475"/>
      <c r="M72" s="476"/>
      <c r="N72" s="480"/>
      <c r="O72" s="470"/>
      <c r="P72" s="477"/>
      <c r="Q72" s="478"/>
      <c r="R72" s="479"/>
      <c r="S72" s="247" t="str">
        <f>IF(VLOOKUP(B72,'入力チェック（使用）'!A:G,6)&gt;=1, "←ERROR", "")</f>
        <v/>
      </c>
    </row>
    <row r="73" spans="1:19" s="298" customFormat="1" x14ac:dyDescent="0.15">
      <c r="A73" s="297">
        <v>1000054</v>
      </c>
      <c r="B73" s="487">
        <v>54</v>
      </c>
      <c r="C73" s="300"/>
      <c r="D73" s="474"/>
      <c r="E73" s="475"/>
      <c r="F73" s="495"/>
      <c r="G73" s="496"/>
      <c r="H73" s="501"/>
      <c r="I73" s="502"/>
      <c r="J73" s="476"/>
      <c r="K73" s="484"/>
      <c r="L73" s="475"/>
      <c r="M73" s="476"/>
      <c r="N73" s="480"/>
      <c r="O73" s="470"/>
      <c r="P73" s="477"/>
      <c r="Q73" s="478"/>
      <c r="R73" s="479"/>
      <c r="S73" s="247" t="str">
        <f>IF(VLOOKUP(B73,'入力チェック（使用）'!A:G,6)&gt;=1, "←ERROR", "")</f>
        <v/>
      </c>
    </row>
    <row r="74" spans="1:19" s="298" customFormat="1" x14ac:dyDescent="0.15">
      <c r="A74" s="297">
        <v>1000055</v>
      </c>
      <c r="B74" s="487">
        <v>55</v>
      </c>
      <c r="C74" s="300"/>
      <c r="D74" s="474"/>
      <c r="E74" s="475"/>
      <c r="F74" s="495"/>
      <c r="G74" s="496"/>
      <c r="H74" s="501"/>
      <c r="I74" s="502"/>
      <c r="J74" s="476"/>
      <c r="K74" s="484"/>
      <c r="L74" s="475"/>
      <c r="M74" s="476"/>
      <c r="N74" s="480"/>
      <c r="O74" s="470"/>
      <c r="P74" s="477"/>
      <c r="Q74" s="478"/>
      <c r="R74" s="479"/>
      <c r="S74" s="247" t="str">
        <f>IF(VLOOKUP(B74,'入力チェック（使用）'!A:G,6)&gt;=1, "←ERROR", "")</f>
        <v/>
      </c>
    </row>
    <row r="75" spans="1:19" s="298" customFormat="1" x14ac:dyDescent="0.15">
      <c r="A75" s="297">
        <v>1000056</v>
      </c>
      <c r="B75" s="487">
        <v>56</v>
      </c>
      <c r="C75" s="300"/>
      <c r="D75" s="474"/>
      <c r="E75" s="475"/>
      <c r="F75" s="495"/>
      <c r="G75" s="496"/>
      <c r="H75" s="501"/>
      <c r="I75" s="502"/>
      <c r="J75" s="476"/>
      <c r="K75" s="484"/>
      <c r="L75" s="475"/>
      <c r="M75" s="476"/>
      <c r="N75" s="480"/>
      <c r="O75" s="470"/>
      <c r="P75" s="477"/>
      <c r="Q75" s="478"/>
      <c r="R75" s="479"/>
      <c r="S75" s="247" t="str">
        <f>IF(VLOOKUP(B75,'入力チェック（使用）'!A:G,6)&gt;=1, "←ERROR", "")</f>
        <v/>
      </c>
    </row>
    <row r="76" spans="1:19" s="298" customFormat="1" x14ac:dyDescent="0.15">
      <c r="A76" s="297">
        <v>1000057</v>
      </c>
      <c r="B76" s="487">
        <v>57</v>
      </c>
      <c r="C76" s="300"/>
      <c r="D76" s="474"/>
      <c r="E76" s="475"/>
      <c r="F76" s="495"/>
      <c r="G76" s="496"/>
      <c r="H76" s="501"/>
      <c r="I76" s="502"/>
      <c r="J76" s="476"/>
      <c r="K76" s="484"/>
      <c r="L76" s="475"/>
      <c r="M76" s="476"/>
      <c r="N76" s="480"/>
      <c r="O76" s="470"/>
      <c r="P76" s="477"/>
      <c r="Q76" s="478"/>
      <c r="R76" s="479"/>
      <c r="S76" s="247" t="str">
        <f>IF(VLOOKUP(B76,'入力チェック（使用）'!A:G,6)&gt;=1, "←ERROR", "")</f>
        <v/>
      </c>
    </row>
    <row r="77" spans="1:19" s="298" customFormat="1" x14ac:dyDescent="0.15">
      <c r="A77" s="297">
        <v>1000058</v>
      </c>
      <c r="B77" s="487">
        <v>58</v>
      </c>
      <c r="C77" s="300"/>
      <c r="D77" s="474"/>
      <c r="E77" s="475"/>
      <c r="F77" s="495"/>
      <c r="G77" s="496"/>
      <c r="H77" s="501"/>
      <c r="I77" s="502"/>
      <c r="J77" s="476"/>
      <c r="K77" s="484"/>
      <c r="L77" s="475"/>
      <c r="M77" s="476"/>
      <c r="N77" s="480"/>
      <c r="O77" s="470"/>
      <c r="P77" s="477"/>
      <c r="Q77" s="478"/>
      <c r="R77" s="479"/>
      <c r="S77" s="247" t="str">
        <f>IF(VLOOKUP(B77,'入力チェック（使用）'!A:G,6)&gt;=1, "←ERROR", "")</f>
        <v/>
      </c>
    </row>
    <row r="78" spans="1:19" s="298" customFormat="1" x14ac:dyDescent="0.15">
      <c r="A78" s="297">
        <v>1000059</v>
      </c>
      <c r="B78" s="487">
        <v>59</v>
      </c>
      <c r="C78" s="300"/>
      <c r="D78" s="474"/>
      <c r="E78" s="475"/>
      <c r="F78" s="495"/>
      <c r="G78" s="496"/>
      <c r="H78" s="501"/>
      <c r="I78" s="502"/>
      <c r="J78" s="476"/>
      <c r="K78" s="484"/>
      <c r="L78" s="475"/>
      <c r="M78" s="476"/>
      <c r="N78" s="480"/>
      <c r="O78" s="470"/>
      <c r="P78" s="477"/>
      <c r="Q78" s="478"/>
      <c r="R78" s="479"/>
      <c r="S78" s="247" t="str">
        <f>IF(VLOOKUP(B78,'入力チェック（使用）'!A:G,6)&gt;=1, "←ERROR", "")</f>
        <v/>
      </c>
    </row>
    <row r="79" spans="1:19" s="298" customFormat="1" x14ac:dyDescent="0.15">
      <c r="A79" s="297">
        <v>1000060</v>
      </c>
      <c r="B79" s="487">
        <v>60</v>
      </c>
      <c r="C79" s="300"/>
      <c r="D79" s="474"/>
      <c r="E79" s="475"/>
      <c r="F79" s="495"/>
      <c r="G79" s="496"/>
      <c r="H79" s="501"/>
      <c r="I79" s="502"/>
      <c r="J79" s="476"/>
      <c r="K79" s="484"/>
      <c r="L79" s="475"/>
      <c r="M79" s="476"/>
      <c r="N79" s="480"/>
      <c r="O79" s="470"/>
      <c r="P79" s="477"/>
      <c r="Q79" s="478"/>
      <c r="R79" s="479"/>
      <c r="S79" s="247" t="str">
        <f>IF(VLOOKUP(B79,'入力チェック（使用）'!A:G,6)&gt;=1, "←ERROR", "")</f>
        <v/>
      </c>
    </row>
    <row r="80" spans="1:19" s="298" customFormat="1" x14ac:dyDescent="0.15">
      <c r="A80" s="297">
        <v>1000061</v>
      </c>
      <c r="B80" s="487">
        <v>61</v>
      </c>
      <c r="C80" s="300"/>
      <c r="D80" s="474"/>
      <c r="E80" s="475"/>
      <c r="F80" s="495"/>
      <c r="G80" s="496"/>
      <c r="H80" s="501"/>
      <c r="I80" s="502"/>
      <c r="J80" s="476"/>
      <c r="K80" s="484"/>
      <c r="L80" s="475"/>
      <c r="M80" s="476"/>
      <c r="N80" s="480"/>
      <c r="O80" s="470"/>
      <c r="P80" s="477"/>
      <c r="Q80" s="478"/>
      <c r="R80" s="479"/>
      <c r="S80" s="247" t="str">
        <f>IF(VLOOKUP(B80,'入力チェック（使用）'!A:G,6)&gt;=1, "←ERROR", "")</f>
        <v/>
      </c>
    </row>
    <row r="81" spans="1:19" s="298" customFormat="1" x14ac:dyDescent="0.15">
      <c r="A81" s="297">
        <v>1000062</v>
      </c>
      <c r="B81" s="487">
        <v>62</v>
      </c>
      <c r="C81" s="300"/>
      <c r="D81" s="474"/>
      <c r="E81" s="475"/>
      <c r="F81" s="495"/>
      <c r="G81" s="496"/>
      <c r="H81" s="501"/>
      <c r="I81" s="502"/>
      <c r="J81" s="476"/>
      <c r="K81" s="484"/>
      <c r="L81" s="475"/>
      <c r="M81" s="476"/>
      <c r="N81" s="480"/>
      <c r="O81" s="470"/>
      <c r="P81" s="477"/>
      <c r="Q81" s="478"/>
      <c r="R81" s="479"/>
      <c r="S81" s="247" t="str">
        <f>IF(VLOOKUP(B81,'入力チェック（使用）'!A:G,6)&gt;=1, "←ERROR", "")</f>
        <v/>
      </c>
    </row>
    <row r="82" spans="1:19" s="298" customFormat="1" x14ac:dyDescent="0.15">
      <c r="A82" s="297">
        <v>1000063</v>
      </c>
      <c r="B82" s="487">
        <v>63</v>
      </c>
      <c r="C82" s="300"/>
      <c r="D82" s="474"/>
      <c r="E82" s="475"/>
      <c r="F82" s="495"/>
      <c r="G82" s="496"/>
      <c r="H82" s="501"/>
      <c r="I82" s="502"/>
      <c r="J82" s="476"/>
      <c r="K82" s="484"/>
      <c r="L82" s="475"/>
      <c r="M82" s="476"/>
      <c r="N82" s="480"/>
      <c r="O82" s="470"/>
      <c r="P82" s="477"/>
      <c r="Q82" s="478"/>
      <c r="R82" s="479"/>
      <c r="S82" s="247" t="str">
        <f>IF(VLOOKUP(B82,'入力チェック（使用）'!A:G,6)&gt;=1, "←ERROR", "")</f>
        <v/>
      </c>
    </row>
    <row r="83" spans="1:19" s="298" customFormat="1" x14ac:dyDescent="0.15">
      <c r="A83" s="297">
        <v>1000064</v>
      </c>
      <c r="B83" s="487">
        <v>64</v>
      </c>
      <c r="C83" s="300"/>
      <c r="D83" s="474"/>
      <c r="E83" s="475"/>
      <c r="F83" s="495"/>
      <c r="G83" s="496"/>
      <c r="H83" s="501"/>
      <c r="I83" s="502"/>
      <c r="J83" s="476"/>
      <c r="K83" s="484"/>
      <c r="L83" s="475"/>
      <c r="M83" s="476"/>
      <c r="N83" s="480"/>
      <c r="O83" s="470"/>
      <c r="P83" s="477"/>
      <c r="Q83" s="478"/>
      <c r="R83" s="479"/>
      <c r="S83" s="247" t="str">
        <f>IF(VLOOKUP(B83,'入力チェック（使用）'!A:G,6)&gt;=1, "←ERROR", "")</f>
        <v/>
      </c>
    </row>
    <row r="84" spans="1:19" s="298" customFormat="1" x14ac:dyDescent="0.15">
      <c r="A84" s="297">
        <v>1000065</v>
      </c>
      <c r="B84" s="487">
        <v>65</v>
      </c>
      <c r="C84" s="300"/>
      <c r="D84" s="474"/>
      <c r="E84" s="475"/>
      <c r="F84" s="495"/>
      <c r="G84" s="496"/>
      <c r="H84" s="501"/>
      <c r="I84" s="502"/>
      <c r="J84" s="476"/>
      <c r="K84" s="484"/>
      <c r="L84" s="475"/>
      <c r="M84" s="476"/>
      <c r="N84" s="480"/>
      <c r="O84" s="470"/>
      <c r="P84" s="477"/>
      <c r="Q84" s="478"/>
      <c r="R84" s="479"/>
      <c r="S84" s="247" t="str">
        <f>IF(VLOOKUP(B84,'入力チェック（使用）'!A:G,6)&gt;=1, "←ERROR", "")</f>
        <v/>
      </c>
    </row>
    <row r="85" spans="1:19" s="298" customFormat="1" x14ac:dyDescent="0.15">
      <c r="A85" s="297">
        <v>1000066</v>
      </c>
      <c r="B85" s="487">
        <v>66</v>
      </c>
      <c r="C85" s="300"/>
      <c r="D85" s="474"/>
      <c r="E85" s="475"/>
      <c r="F85" s="495"/>
      <c r="G85" s="496"/>
      <c r="H85" s="501"/>
      <c r="I85" s="502"/>
      <c r="J85" s="476"/>
      <c r="K85" s="484"/>
      <c r="L85" s="475"/>
      <c r="M85" s="476"/>
      <c r="N85" s="480"/>
      <c r="O85" s="470"/>
      <c r="P85" s="477"/>
      <c r="Q85" s="478"/>
      <c r="R85" s="479"/>
      <c r="S85" s="247" t="str">
        <f>IF(VLOOKUP(B85,'入力チェック（使用）'!A:G,6)&gt;=1, "←ERROR", "")</f>
        <v/>
      </c>
    </row>
    <row r="86" spans="1:19" s="298" customFormat="1" x14ac:dyDescent="0.15">
      <c r="A86" s="297">
        <v>1000067</v>
      </c>
      <c r="B86" s="487">
        <v>67</v>
      </c>
      <c r="C86" s="300"/>
      <c r="D86" s="474"/>
      <c r="E86" s="475"/>
      <c r="F86" s="495"/>
      <c r="G86" s="496"/>
      <c r="H86" s="501"/>
      <c r="I86" s="502"/>
      <c r="J86" s="476"/>
      <c r="K86" s="484"/>
      <c r="L86" s="475"/>
      <c r="M86" s="476"/>
      <c r="N86" s="480"/>
      <c r="O86" s="470"/>
      <c r="P86" s="477"/>
      <c r="Q86" s="478"/>
      <c r="R86" s="479"/>
      <c r="S86" s="247" t="str">
        <f>IF(VLOOKUP(B86,'入力チェック（使用）'!A:G,6)&gt;=1, "←ERROR", "")</f>
        <v/>
      </c>
    </row>
    <row r="87" spans="1:19" s="298" customFormat="1" x14ac:dyDescent="0.15">
      <c r="A87" s="297">
        <v>1000068</v>
      </c>
      <c r="B87" s="487">
        <v>68</v>
      </c>
      <c r="C87" s="300"/>
      <c r="D87" s="474"/>
      <c r="E87" s="475"/>
      <c r="F87" s="495"/>
      <c r="G87" s="496"/>
      <c r="H87" s="501"/>
      <c r="I87" s="502"/>
      <c r="J87" s="476"/>
      <c r="K87" s="484"/>
      <c r="L87" s="475"/>
      <c r="M87" s="476"/>
      <c r="N87" s="480"/>
      <c r="O87" s="470"/>
      <c r="P87" s="477"/>
      <c r="Q87" s="478"/>
      <c r="R87" s="479"/>
      <c r="S87" s="247" t="str">
        <f>IF(VLOOKUP(B87,'入力チェック（使用）'!A:G,6)&gt;=1, "←ERROR", "")</f>
        <v/>
      </c>
    </row>
    <row r="88" spans="1:19" s="298" customFormat="1" x14ac:dyDescent="0.15">
      <c r="A88" s="297">
        <v>1000069</v>
      </c>
      <c r="B88" s="487">
        <v>69</v>
      </c>
      <c r="C88" s="300"/>
      <c r="D88" s="474"/>
      <c r="E88" s="475"/>
      <c r="F88" s="495"/>
      <c r="G88" s="496"/>
      <c r="H88" s="501"/>
      <c r="I88" s="502"/>
      <c r="J88" s="476"/>
      <c r="K88" s="484"/>
      <c r="L88" s="475"/>
      <c r="M88" s="476"/>
      <c r="N88" s="480"/>
      <c r="O88" s="470"/>
      <c r="P88" s="477"/>
      <c r="Q88" s="478"/>
      <c r="R88" s="479"/>
      <c r="S88" s="247" t="str">
        <f>IF(VLOOKUP(B88,'入力チェック（使用）'!A:G,6)&gt;=1, "←ERROR", "")</f>
        <v/>
      </c>
    </row>
    <row r="89" spans="1:19" s="298" customFormat="1" x14ac:dyDescent="0.15">
      <c r="A89" s="297">
        <v>1000070</v>
      </c>
      <c r="B89" s="487">
        <v>70</v>
      </c>
      <c r="C89" s="300"/>
      <c r="D89" s="474"/>
      <c r="E89" s="475"/>
      <c r="F89" s="495"/>
      <c r="G89" s="496"/>
      <c r="H89" s="501"/>
      <c r="I89" s="502"/>
      <c r="J89" s="476"/>
      <c r="K89" s="484"/>
      <c r="L89" s="475"/>
      <c r="M89" s="476"/>
      <c r="N89" s="480"/>
      <c r="O89" s="470"/>
      <c r="P89" s="477"/>
      <c r="Q89" s="478"/>
      <c r="R89" s="479"/>
      <c r="S89" s="247" t="str">
        <f>IF(VLOOKUP(B89,'入力チェック（使用）'!A:G,6)&gt;=1, "←ERROR", "")</f>
        <v/>
      </c>
    </row>
    <row r="90" spans="1:19" s="298" customFormat="1" x14ac:dyDescent="0.15">
      <c r="A90" s="297">
        <v>1000071</v>
      </c>
      <c r="B90" s="487">
        <v>71</v>
      </c>
      <c r="C90" s="300"/>
      <c r="D90" s="474"/>
      <c r="E90" s="475"/>
      <c r="F90" s="495"/>
      <c r="G90" s="496"/>
      <c r="H90" s="501"/>
      <c r="I90" s="502"/>
      <c r="J90" s="476"/>
      <c r="K90" s="484"/>
      <c r="L90" s="475"/>
      <c r="M90" s="476"/>
      <c r="N90" s="480"/>
      <c r="O90" s="470"/>
      <c r="P90" s="477"/>
      <c r="Q90" s="478"/>
      <c r="R90" s="479"/>
      <c r="S90" s="247" t="str">
        <f>IF(VLOOKUP(B90,'入力チェック（使用）'!A:G,6)&gt;=1, "←ERROR", "")</f>
        <v/>
      </c>
    </row>
    <row r="91" spans="1:19" s="298" customFormat="1" x14ac:dyDescent="0.15">
      <c r="A91" s="297">
        <v>1000072</v>
      </c>
      <c r="B91" s="487">
        <v>72</v>
      </c>
      <c r="C91" s="300"/>
      <c r="D91" s="474"/>
      <c r="E91" s="475"/>
      <c r="F91" s="495"/>
      <c r="G91" s="496"/>
      <c r="H91" s="501"/>
      <c r="I91" s="502"/>
      <c r="J91" s="476"/>
      <c r="K91" s="484"/>
      <c r="L91" s="475"/>
      <c r="M91" s="476"/>
      <c r="N91" s="480"/>
      <c r="O91" s="470"/>
      <c r="P91" s="477"/>
      <c r="Q91" s="478"/>
      <c r="R91" s="479"/>
      <c r="S91" s="247" t="str">
        <f>IF(VLOOKUP(B91,'入力チェック（使用）'!A:G,6)&gt;=1, "←ERROR", "")</f>
        <v/>
      </c>
    </row>
    <row r="92" spans="1:19" s="298" customFormat="1" x14ac:dyDescent="0.15">
      <c r="A92" s="297">
        <v>1000073</v>
      </c>
      <c r="B92" s="487">
        <v>73</v>
      </c>
      <c r="C92" s="300"/>
      <c r="D92" s="474"/>
      <c r="E92" s="475"/>
      <c r="F92" s="495"/>
      <c r="G92" s="496"/>
      <c r="H92" s="501"/>
      <c r="I92" s="502"/>
      <c r="J92" s="476"/>
      <c r="K92" s="484"/>
      <c r="L92" s="475"/>
      <c r="M92" s="476"/>
      <c r="N92" s="480"/>
      <c r="O92" s="470"/>
      <c r="P92" s="477"/>
      <c r="Q92" s="478"/>
      <c r="R92" s="479"/>
      <c r="S92" s="247" t="str">
        <f>IF(VLOOKUP(B92,'入力チェック（使用）'!A:G,6)&gt;=1, "←ERROR", "")</f>
        <v/>
      </c>
    </row>
    <row r="93" spans="1:19" s="298" customFormat="1" x14ac:dyDescent="0.15">
      <c r="A93" s="297">
        <v>1000074</v>
      </c>
      <c r="B93" s="487">
        <v>74</v>
      </c>
      <c r="C93" s="300"/>
      <c r="D93" s="474"/>
      <c r="E93" s="475"/>
      <c r="F93" s="495"/>
      <c r="G93" s="496"/>
      <c r="H93" s="501"/>
      <c r="I93" s="502"/>
      <c r="J93" s="476"/>
      <c r="K93" s="484"/>
      <c r="L93" s="475"/>
      <c r="M93" s="476"/>
      <c r="N93" s="480"/>
      <c r="O93" s="470"/>
      <c r="P93" s="477"/>
      <c r="Q93" s="478"/>
      <c r="R93" s="479"/>
      <c r="S93" s="247" t="str">
        <f>IF(VLOOKUP(B93,'入力チェック（使用）'!A:G,6)&gt;=1, "←ERROR", "")</f>
        <v/>
      </c>
    </row>
    <row r="94" spans="1:19" s="298" customFormat="1" x14ac:dyDescent="0.15">
      <c r="A94" s="297">
        <v>1000075</v>
      </c>
      <c r="B94" s="487">
        <v>75</v>
      </c>
      <c r="C94" s="300"/>
      <c r="D94" s="474"/>
      <c r="E94" s="475"/>
      <c r="F94" s="495"/>
      <c r="G94" s="496"/>
      <c r="H94" s="501"/>
      <c r="I94" s="502"/>
      <c r="J94" s="476"/>
      <c r="K94" s="484"/>
      <c r="L94" s="475"/>
      <c r="M94" s="476"/>
      <c r="N94" s="480"/>
      <c r="O94" s="470"/>
      <c r="P94" s="477"/>
      <c r="Q94" s="478"/>
      <c r="R94" s="479"/>
      <c r="S94" s="247" t="str">
        <f>IF(VLOOKUP(B94,'入力チェック（使用）'!A:G,6)&gt;=1, "←ERROR", "")</f>
        <v/>
      </c>
    </row>
    <row r="95" spans="1:19" s="298" customFormat="1" x14ac:dyDescent="0.15">
      <c r="A95" s="297">
        <v>1000076</v>
      </c>
      <c r="B95" s="487">
        <v>76</v>
      </c>
      <c r="C95" s="300"/>
      <c r="D95" s="474"/>
      <c r="E95" s="475"/>
      <c r="F95" s="495"/>
      <c r="G95" s="496"/>
      <c r="H95" s="501"/>
      <c r="I95" s="502"/>
      <c r="J95" s="476"/>
      <c r="K95" s="484"/>
      <c r="L95" s="475"/>
      <c r="M95" s="476"/>
      <c r="N95" s="480"/>
      <c r="O95" s="470"/>
      <c r="P95" s="477"/>
      <c r="Q95" s="478"/>
      <c r="R95" s="479"/>
      <c r="S95" s="247" t="str">
        <f>IF(VLOOKUP(B95,'入力チェック（使用）'!A:G,6)&gt;=1, "←ERROR", "")</f>
        <v/>
      </c>
    </row>
    <row r="96" spans="1:19" s="298" customFormat="1" x14ac:dyDescent="0.15">
      <c r="A96" s="297">
        <v>1000077</v>
      </c>
      <c r="B96" s="487">
        <v>77</v>
      </c>
      <c r="C96" s="300"/>
      <c r="D96" s="474"/>
      <c r="E96" s="475"/>
      <c r="F96" s="495"/>
      <c r="G96" s="496"/>
      <c r="H96" s="501"/>
      <c r="I96" s="502"/>
      <c r="J96" s="476"/>
      <c r="K96" s="484"/>
      <c r="L96" s="475"/>
      <c r="M96" s="476"/>
      <c r="N96" s="480"/>
      <c r="O96" s="470"/>
      <c r="P96" s="477"/>
      <c r="Q96" s="478"/>
      <c r="R96" s="479"/>
      <c r="S96" s="247" t="str">
        <f>IF(VLOOKUP(B96,'入力チェック（使用）'!A:G,6)&gt;=1, "←ERROR", "")</f>
        <v/>
      </c>
    </row>
    <row r="97" spans="1:19" s="298" customFormat="1" x14ac:dyDescent="0.15">
      <c r="A97" s="297">
        <v>1000078</v>
      </c>
      <c r="B97" s="487">
        <v>78</v>
      </c>
      <c r="C97" s="300"/>
      <c r="D97" s="474"/>
      <c r="E97" s="475"/>
      <c r="F97" s="495"/>
      <c r="G97" s="496"/>
      <c r="H97" s="501"/>
      <c r="I97" s="502"/>
      <c r="J97" s="476"/>
      <c r="K97" s="484"/>
      <c r="L97" s="475"/>
      <c r="M97" s="476"/>
      <c r="N97" s="480"/>
      <c r="O97" s="470"/>
      <c r="P97" s="477"/>
      <c r="Q97" s="478"/>
      <c r="R97" s="479"/>
      <c r="S97" s="247" t="str">
        <f>IF(VLOOKUP(B97,'入力チェック（使用）'!A:G,6)&gt;=1, "←ERROR", "")</f>
        <v/>
      </c>
    </row>
    <row r="98" spans="1:19" s="298" customFormat="1" x14ac:dyDescent="0.15">
      <c r="A98" s="297">
        <v>1000079</v>
      </c>
      <c r="B98" s="487">
        <v>79</v>
      </c>
      <c r="C98" s="300"/>
      <c r="D98" s="474"/>
      <c r="E98" s="475"/>
      <c r="F98" s="495"/>
      <c r="G98" s="496"/>
      <c r="H98" s="501"/>
      <c r="I98" s="502"/>
      <c r="J98" s="476"/>
      <c r="K98" s="484"/>
      <c r="L98" s="475"/>
      <c r="M98" s="476"/>
      <c r="N98" s="480"/>
      <c r="O98" s="470"/>
      <c r="P98" s="477"/>
      <c r="Q98" s="478"/>
      <c r="R98" s="479"/>
      <c r="S98" s="247" t="str">
        <f>IF(VLOOKUP(B98,'入力チェック（使用）'!A:G,6)&gt;=1, "←ERROR", "")</f>
        <v/>
      </c>
    </row>
    <row r="99" spans="1:19" s="298" customFormat="1" x14ac:dyDescent="0.15">
      <c r="A99" s="297">
        <v>1000080</v>
      </c>
      <c r="B99" s="487">
        <v>80</v>
      </c>
      <c r="C99" s="300"/>
      <c r="D99" s="474"/>
      <c r="E99" s="475"/>
      <c r="F99" s="495"/>
      <c r="G99" s="496"/>
      <c r="H99" s="501"/>
      <c r="I99" s="502"/>
      <c r="J99" s="476"/>
      <c r="K99" s="484"/>
      <c r="L99" s="475"/>
      <c r="M99" s="476"/>
      <c r="N99" s="480"/>
      <c r="O99" s="470"/>
      <c r="P99" s="477"/>
      <c r="Q99" s="478"/>
      <c r="R99" s="479"/>
      <c r="S99" s="247" t="str">
        <f>IF(VLOOKUP(B99,'入力チェック（使用）'!A:G,6)&gt;=1, "←ERROR", "")</f>
        <v/>
      </c>
    </row>
    <row r="100" spans="1:19" s="298" customFormat="1" x14ac:dyDescent="0.15">
      <c r="A100" s="297">
        <v>1000081</v>
      </c>
      <c r="B100" s="487">
        <v>81</v>
      </c>
      <c r="C100" s="300"/>
      <c r="D100" s="474"/>
      <c r="E100" s="475"/>
      <c r="F100" s="495"/>
      <c r="G100" s="496"/>
      <c r="H100" s="501"/>
      <c r="I100" s="502"/>
      <c r="J100" s="476"/>
      <c r="K100" s="484"/>
      <c r="L100" s="475"/>
      <c r="M100" s="476"/>
      <c r="N100" s="480"/>
      <c r="O100" s="470"/>
      <c r="P100" s="477"/>
      <c r="Q100" s="478"/>
      <c r="R100" s="479"/>
      <c r="S100" s="247" t="str">
        <f>IF(VLOOKUP(B100,'入力チェック（使用）'!A:G,6)&gt;=1, "←ERROR", "")</f>
        <v/>
      </c>
    </row>
    <row r="101" spans="1:19" s="298" customFormat="1" x14ac:dyDescent="0.15">
      <c r="A101" s="297">
        <v>1000082</v>
      </c>
      <c r="B101" s="487">
        <v>82</v>
      </c>
      <c r="C101" s="300"/>
      <c r="D101" s="474"/>
      <c r="E101" s="475"/>
      <c r="F101" s="495"/>
      <c r="G101" s="496"/>
      <c r="H101" s="501"/>
      <c r="I101" s="502"/>
      <c r="J101" s="476"/>
      <c r="K101" s="484"/>
      <c r="L101" s="475"/>
      <c r="M101" s="476"/>
      <c r="N101" s="480"/>
      <c r="O101" s="470"/>
      <c r="P101" s="477"/>
      <c r="Q101" s="478"/>
      <c r="R101" s="479"/>
      <c r="S101" s="247" t="str">
        <f>IF(VLOOKUP(B101,'入力チェック（使用）'!A:G,6)&gt;=1, "←ERROR", "")</f>
        <v/>
      </c>
    </row>
    <row r="102" spans="1:19" s="298" customFormat="1" x14ac:dyDescent="0.15">
      <c r="A102" s="297">
        <v>1000083</v>
      </c>
      <c r="B102" s="487">
        <v>83</v>
      </c>
      <c r="C102" s="300"/>
      <c r="D102" s="474"/>
      <c r="E102" s="475"/>
      <c r="F102" s="495"/>
      <c r="G102" s="496"/>
      <c r="H102" s="501"/>
      <c r="I102" s="502"/>
      <c r="J102" s="476"/>
      <c r="K102" s="484"/>
      <c r="L102" s="475"/>
      <c r="M102" s="476"/>
      <c r="N102" s="480"/>
      <c r="O102" s="470"/>
      <c r="P102" s="477"/>
      <c r="Q102" s="478"/>
      <c r="R102" s="479"/>
      <c r="S102" s="247" t="str">
        <f>IF(VLOOKUP(B102,'入力チェック（使用）'!A:G,6)&gt;=1, "←ERROR", "")</f>
        <v/>
      </c>
    </row>
    <row r="103" spans="1:19" s="298" customFormat="1" x14ac:dyDescent="0.15">
      <c r="A103" s="297">
        <v>1000084</v>
      </c>
      <c r="B103" s="487">
        <v>84</v>
      </c>
      <c r="C103" s="300"/>
      <c r="D103" s="474"/>
      <c r="E103" s="475"/>
      <c r="F103" s="495"/>
      <c r="G103" s="496"/>
      <c r="H103" s="501"/>
      <c r="I103" s="502"/>
      <c r="J103" s="476"/>
      <c r="K103" s="484"/>
      <c r="L103" s="475"/>
      <c r="M103" s="476"/>
      <c r="N103" s="480"/>
      <c r="O103" s="470"/>
      <c r="P103" s="477"/>
      <c r="Q103" s="478"/>
      <c r="R103" s="479"/>
      <c r="S103" s="247" t="str">
        <f>IF(VLOOKUP(B103,'入力チェック（使用）'!A:G,6)&gt;=1, "←ERROR", "")</f>
        <v/>
      </c>
    </row>
    <row r="104" spans="1:19" s="298" customFormat="1" x14ac:dyDescent="0.15">
      <c r="A104" s="297">
        <v>1000085</v>
      </c>
      <c r="B104" s="487">
        <v>85</v>
      </c>
      <c r="C104" s="300"/>
      <c r="D104" s="474"/>
      <c r="E104" s="475"/>
      <c r="F104" s="495"/>
      <c r="G104" s="496"/>
      <c r="H104" s="501"/>
      <c r="I104" s="502"/>
      <c r="J104" s="476"/>
      <c r="K104" s="484"/>
      <c r="L104" s="475"/>
      <c r="M104" s="476"/>
      <c r="N104" s="480"/>
      <c r="O104" s="470"/>
      <c r="P104" s="477"/>
      <c r="Q104" s="478"/>
      <c r="R104" s="479"/>
      <c r="S104" s="247" t="str">
        <f>IF(VLOOKUP(B104,'入力チェック（使用）'!A:G,6)&gt;=1, "←ERROR", "")</f>
        <v/>
      </c>
    </row>
    <row r="105" spans="1:19" s="298" customFormat="1" x14ac:dyDescent="0.15">
      <c r="A105" s="297">
        <v>1000086</v>
      </c>
      <c r="B105" s="487">
        <v>86</v>
      </c>
      <c r="C105" s="300"/>
      <c r="D105" s="474"/>
      <c r="E105" s="475"/>
      <c r="F105" s="495"/>
      <c r="G105" s="496"/>
      <c r="H105" s="501"/>
      <c r="I105" s="502"/>
      <c r="J105" s="476"/>
      <c r="K105" s="484"/>
      <c r="L105" s="475"/>
      <c r="M105" s="476"/>
      <c r="N105" s="480"/>
      <c r="O105" s="470"/>
      <c r="P105" s="477"/>
      <c r="Q105" s="478"/>
      <c r="R105" s="479"/>
      <c r="S105" s="247" t="str">
        <f>IF(VLOOKUP(B105,'入力チェック（使用）'!A:G,6)&gt;=1, "←ERROR", "")</f>
        <v/>
      </c>
    </row>
    <row r="106" spans="1:19" s="298" customFormat="1" x14ac:dyDescent="0.15">
      <c r="A106" s="297">
        <v>1000087</v>
      </c>
      <c r="B106" s="487">
        <v>87</v>
      </c>
      <c r="C106" s="300"/>
      <c r="D106" s="474"/>
      <c r="E106" s="475"/>
      <c r="F106" s="495"/>
      <c r="G106" s="496"/>
      <c r="H106" s="501"/>
      <c r="I106" s="502"/>
      <c r="J106" s="476"/>
      <c r="K106" s="484"/>
      <c r="L106" s="475"/>
      <c r="M106" s="476"/>
      <c r="N106" s="480"/>
      <c r="O106" s="470"/>
      <c r="P106" s="477"/>
      <c r="Q106" s="478"/>
      <c r="R106" s="479"/>
      <c r="S106" s="247" t="str">
        <f>IF(VLOOKUP(B106,'入力チェック（使用）'!A:G,6)&gt;=1, "←ERROR", "")</f>
        <v/>
      </c>
    </row>
    <row r="107" spans="1:19" s="298" customFormat="1" x14ac:dyDescent="0.15">
      <c r="A107" s="297">
        <v>1000088</v>
      </c>
      <c r="B107" s="487">
        <v>88</v>
      </c>
      <c r="C107" s="300"/>
      <c r="D107" s="474"/>
      <c r="E107" s="475"/>
      <c r="F107" s="495"/>
      <c r="G107" s="496"/>
      <c r="H107" s="501"/>
      <c r="I107" s="502"/>
      <c r="J107" s="476"/>
      <c r="K107" s="484"/>
      <c r="L107" s="475"/>
      <c r="M107" s="476"/>
      <c r="N107" s="480"/>
      <c r="O107" s="470"/>
      <c r="P107" s="477"/>
      <c r="Q107" s="478"/>
      <c r="R107" s="479"/>
      <c r="S107" s="247" t="str">
        <f>IF(VLOOKUP(B107,'入力チェック（使用）'!A:G,6)&gt;=1, "←ERROR", "")</f>
        <v/>
      </c>
    </row>
    <row r="108" spans="1:19" s="298" customFormat="1" x14ac:dyDescent="0.15">
      <c r="A108" s="297">
        <v>1000089</v>
      </c>
      <c r="B108" s="487">
        <v>89</v>
      </c>
      <c r="C108" s="300"/>
      <c r="D108" s="474"/>
      <c r="E108" s="475"/>
      <c r="F108" s="495"/>
      <c r="G108" s="496"/>
      <c r="H108" s="501"/>
      <c r="I108" s="502"/>
      <c r="J108" s="476"/>
      <c r="K108" s="484"/>
      <c r="L108" s="475"/>
      <c r="M108" s="476"/>
      <c r="N108" s="480"/>
      <c r="O108" s="470"/>
      <c r="P108" s="477"/>
      <c r="Q108" s="478"/>
      <c r="R108" s="479"/>
      <c r="S108" s="247" t="str">
        <f>IF(VLOOKUP(B108,'入力チェック（使用）'!A:G,6)&gt;=1, "←ERROR", "")</f>
        <v/>
      </c>
    </row>
    <row r="109" spans="1:19" s="298" customFormat="1" x14ac:dyDescent="0.15">
      <c r="A109" s="297">
        <v>1000090</v>
      </c>
      <c r="B109" s="487">
        <v>90</v>
      </c>
      <c r="C109" s="300"/>
      <c r="D109" s="474"/>
      <c r="E109" s="475"/>
      <c r="F109" s="495"/>
      <c r="G109" s="496"/>
      <c r="H109" s="501"/>
      <c r="I109" s="502"/>
      <c r="J109" s="476"/>
      <c r="K109" s="484"/>
      <c r="L109" s="475"/>
      <c r="M109" s="476"/>
      <c r="N109" s="480"/>
      <c r="O109" s="470"/>
      <c r="P109" s="477"/>
      <c r="Q109" s="478"/>
      <c r="R109" s="479"/>
      <c r="S109" s="247" t="str">
        <f>IF(VLOOKUP(B109,'入力チェック（使用）'!A:G,6)&gt;=1, "←ERROR", "")</f>
        <v/>
      </c>
    </row>
    <row r="110" spans="1:19" s="298" customFormat="1" x14ac:dyDescent="0.15">
      <c r="A110" s="297">
        <v>1000091</v>
      </c>
      <c r="B110" s="487">
        <v>91</v>
      </c>
      <c r="C110" s="300"/>
      <c r="D110" s="474"/>
      <c r="E110" s="475"/>
      <c r="F110" s="495"/>
      <c r="G110" s="496"/>
      <c r="H110" s="501"/>
      <c r="I110" s="502"/>
      <c r="J110" s="476"/>
      <c r="K110" s="484"/>
      <c r="L110" s="475"/>
      <c r="M110" s="476"/>
      <c r="N110" s="480"/>
      <c r="O110" s="470"/>
      <c r="P110" s="477"/>
      <c r="Q110" s="478"/>
      <c r="R110" s="479"/>
      <c r="S110" s="247" t="str">
        <f>IF(VLOOKUP(B110,'入力チェック（使用）'!A:G,6)&gt;=1, "←ERROR", "")</f>
        <v/>
      </c>
    </row>
    <row r="111" spans="1:19" s="298" customFormat="1" x14ac:dyDescent="0.15">
      <c r="A111" s="297">
        <v>1000092</v>
      </c>
      <c r="B111" s="487">
        <v>92</v>
      </c>
      <c r="C111" s="300"/>
      <c r="D111" s="474"/>
      <c r="E111" s="475"/>
      <c r="F111" s="495"/>
      <c r="G111" s="496"/>
      <c r="H111" s="501"/>
      <c r="I111" s="502"/>
      <c r="J111" s="476"/>
      <c r="K111" s="484"/>
      <c r="L111" s="475"/>
      <c r="M111" s="476"/>
      <c r="N111" s="480"/>
      <c r="O111" s="470"/>
      <c r="P111" s="477"/>
      <c r="Q111" s="478"/>
      <c r="R111" s="479"/>
      <c r="S111" s="247" t="str">
        <f>IF(VLOOKUP(B111,'入力チェック（使用）'!A:G,6)&gt;=1, "←ERROR", "")</f>
        <v/>
      </c>
    </row>
    <row r="112" spans="1:19" s="298" customFormat="1" x14ac:dyDescent="0.15">
      <c r="A112" s="297">
        <v>1000093</v>
      </c>
      <c r="B112" s="487">
        <v>93</v>
      </c>
      <c r="C112" s="300"/>
      <c r="D112" s="474"/>
      <c r="E112" s="475"/>
      <c r="F112" s="495"/>
      <c r="G112" s="496"/>
      <c r="H112" s="501"/>
      <c r="I112" s="502"/>
      <c r="J112" s="476"/>
      <c r="K112" s="484"/>
      <c r="L112" s="475"/>
      <c r="M112" s="476"/>
      <c r="N112" s="480"/>
      <c r="O112" s="470"/>
      <c r="P112" s="477"/>
      <c r="Q112" s="478"/>
      <c r="R112" s="479"/>
      <c r="S112" s="247" t="str">
        <f>IF(VLOOKUP(B112,'入力チェック（使用）'!A:G,6)&gt;=1, "←ERROR", "")</f>
        <v/>
      </c>
    </row>
    <row r="113" spans="1:19" s="298" customFormat="1" x14ac:dyDescent="0.15">
      <c r="A113" s="297">
        <v>1000094</v>
      </c>
      <c r="B113" s="487">
        <v>94</v>
      </c>
      <c r="C113" s="300"/>
      <c r="D113" s="474"/>
      <c r="E113" s="475"/>
      <c r="F113" s="495"/>
      <c r="G113" s="496"/>
      <c r="H113" s="501"/>
      <c r="I113" s="502"/>
      <c r="J113" s="476"/>
      <c r="K113" s="484"/>
      <c r="L113" s="475"/>
      <c r="M113" s="476"/>
      <c r="N113" s="480"/>
      <c r="O113" s="470"/>
      <c r="P113" s="477"/>
      <c r="Q113" s="478"/>
      <c r="R113" s="479"/>
      <c r="S113" s="247" t="str">
        <f>IF(VLOOKUP(B113,'入力チェック（使用）'!A:G,6)&gt;=1, "←ERROR", "")</f>
        <v/>
      </c>
    </row>
    <row r="114" spans="1:19" s="298" customFormat="1" x14ac:dyDescent="0.15">
      <c r="A114" s="297">
        <v>1000095</v>
      </c>
      <c r="B114" s="487">
        <v>95</v>
      </c>
      <c r="C114" s="300"/>
      <c r="D114" s="474"/>
      <c r="E114" s="475"/>
      <c r="F114" s="495"/>
      <c r="G114" s="496"/>
      <c r="H114" s="501"/>
      <c r="I114" s="502"/>
      <c r="J114" s="476"/>
      <c r="K114" s="484"/>
      <c r="L114" s="475"/>
      <c r="M114" s="476"/>
      <c r="N114" s="480"/>
      <c r="O114" s="470"/>
      <c r="P114" s="477"/>
      <c r="Q114" s="478"/>
      <c r="R114" s="479"/>
      <c r="S114" s="247" t="str">
        <f>IF(VLOOKUP(B114,'入力チェック（使用）'!A:G,6)&gt;=1, "←ERROR", "")</f>
        <v/>
      </c>
    </row>
    <row r="115" spans="1:19" s="298" customFormat="1" x14ac:dyDescent="0.15">
      <c r="A115" s="297">
        <v>1000096</v>
      </c>
      <c r="B115" s="487">
        <v>96</v>
      </c>
      <c r="C115" s="300"/>
      <c r="D115" s="474"/>
      <c r="E115" s="475"/>
      <c r="F115" s="495"/>
      <c r="G115" s="496"/>
      <c r="H115" s="501"/>
      <c r="I115" s="502"/>
      <c r="J115" s="476"/>
      <c r="K115" s="484"/>
      <c r="L115" s="475"/>
      <c r="M115" s="476"/>
      <c r="N115" s="480"/>
      <c r="O115" s="470"/>
      <c r="P115" s="477"/>
      <c r="Q115" s="478"/>
      <c r="R115" s="479"/>
      <c r="S115" s="247" t="str">
        <f>IF(VLOOKUP(B115,'入力チェック（使用）'!A:G,6)&gt;=1, "←ERROR", "")</f>
        <v/>
      </c>
    </row>
    <row r="116" spans="1:19" s="298" customFormat="1" x14ac:dyDescent="0.15">
      <c r="A116" s="297">
        <v>1000097</v>
      </c>
      <c r="B116" s="487">
        <v>97</v>
      </c>
      <c r="C116" s="300"/>
      <c r="D116" s="474"/>
      <c r="E116" s="475"/>
      <c r="F116" s="495"/>
      <c r="G116" s="496"/>
      <c r="H116" s="501"/>
      <c r="I116" s="502"/>
      <c r="J116" s="476"/>
      <c r="K116" s="484"/>
      <c r="L116" s="475"/>
      <c r="M116" s="476"/>
      <c r="N116" s="480"/>
      <c r="O116" s="470"/>
      <c r="P116" s="477"/>
      <c r="Q116" s="478"/>
      <c r="R116" s="479"/>
      <c r="S116" s="247" t="str">
        <f>IF(VLOOKUP(B116,'入力チェック（使用）'!A:G,6)&gt;=1, "←ERROR", "")</f>
        <v/>
      </c>
    </row>
    <row r="117" spans="1:19" s="298" customFormat="1" x14ac:dyDescent="0.15">
      <c r="A117" s="297">
        <v>1000098</v>
      </c>
      <c r="B117" s="487">
        <v>98</v>
      </c>
      <c r="C117" s="300"/>
      <c r="D117" s="474"/>
      <c r="E117" s="475"/>
      <c r="F117" s="495"/>
      <c r="G117" s="496"/>
      <c r="H117" s="501"/>
      <c r="I117" s="502"/>
      <c r="J117" s="476"/>
      <c r="K117" s="484"/>
      <c r="L117" s="475"/>
      <c r="M117" s="476"/>
      <c r="N117" s="480"/>
      <c r="O117" s="470"/>
      <c r="P117" s="477"/>
      <c r="Q117" s="478"/>
      <c r="R117" s="479"/>
      <c r="S117" s="247" t="str">
        <f>IF(VLOOKUP(B117,'入力チェック（使用）'!A:G,6)&gt;=1, "←ERROR", "")</f>
        <v/>
      </c>
    </row>
    <row r="118" spans="1:19" s="298" customFormat="1" x14ac:dyDescent="0.15">
      <c r="A118" s="297">
        <v>1000099</v>
      </c>
      <c r="B118" s="487">
        <v>99</v>
      </c>
      <c r="C118" s="300"/>
      <c r="D118" s="474"/>
      <c r="E118" s="475"/>
      <c r="F118" s="495"/>
      <c r="G118" s="496"/>
      <c r="H118" s="501"/>
      <c r="I118" s="502"/>
      <c r="J118" s="476"/>
      <c r="K118" s="484"/>
      <c r="L118" s="475"/>
      <c r="M118" s="476"/>
      <c r="N118" s="480"/>
      <c r="O118" s="470"/>
      <c r="P118" s="477"/>
      <c r="Q118" s="478"/>
      <c r="R118" s="479"/>
      <c r="S118" s="247" t="str">
        <f>IF(VLOOKUP(B118,'入力チェック（使用）'!A:G,6)&gt;=1, "←ERROR", "")</f>
        <v/>
      </c>
    </row>
    <row r="119" spans="1:19" s="298" customFormat="1" x14ac:dyDescent="0.15">
      <c r="A119" s="297">
        <v>1000100</v>
      </c>
      <c r="B119" s="487">
        <v>100</v>
      </c>
      <c r="C119" s="300"/>
      <c r="D119" s="474"/>
      <c r="E119" s="475"/>
      <c r="F119" s="495"/>
      <c r="G119" s="496"/>
      <c r="H119" s="501"/>
      <c r="I119" s="503"/>
      <c r="J119" s="476"/>
      <c r="K119" s="484"/>
      <c r="L119" s="475"/>
      <c r="M119" s="476"/>
      <c r="N119" s="480"/>
      <c r="O119" s="470"/>
      <c r="P119" s="477"/>
      <c r="Q119" s="478"/>
      <c r="R119" s="479"/>
      <c r="S119" s="247" t="str">
        <f>IF(VLOOKUP(B119,'入力チェック（使用）'!A:G,6)&gt;=1, "←ERROR", "")</f>
        <v/>
      </c>
    </row>
    <row r="120" spans="1:19" s="298" customFormat="1" x14ac:dyDescent="0.15">
      <c r="A120" s="297">
        <v>1000101</v>
      </c>
      <c r="B120" s="487">
        <v>101</v>
      </c>
      <c r="C120" s="300"/>
      <c r="D120" s="474"/>
      <c r="E120" s="475"/>
      <c r="F120" s="495"/>
      <c r="G120" s="496"/>
      <c r="H120" s="501"/>
      <c r="I120" s="503"/>
      <c r="J120" s="476"/>
      <c r="K120" s="484"/>
      <c r="L120" s="475"/>
      <c r="M120" s="476"/>
      <c r="N120" s="480"/>
      <c r="O120" s="470"/>
      <c r="P120" s="477"/>
      <c r="Q120" s="478"/>
      <c r="R120" s="479"/>
      <c r="S120" s="247" t="str">
        <f>IF(VLOOKUP(B120,'入力チェック（使用）'!A:G,6)&gt;=1, "←ERROR", "")</f>
        <v/>
      </c>
    </row>
    <row r="121" spans="1:19" s="298" customFormat="1" x14ac:dyDescent="0.15">
      <c r="A121" s="297">
        <v>1000102</v>
      </c>
      <c r="B121" s="487">
        <v>102</v>
      </c>
      <c r="C121" s="300"/>
      <c r="D121" s="474"/>
      <c r="E121" s="475"/>
      <c r="F121" s="495"/>
      <c r="G121" s="496"/>
      <c r="H121" s="501"/>
      <c r="I121" s="503"/>
      <c r="J121" s="476"/>
      <c r="K121" s="484"/>
      <c r="L121" s="475"/>
      <c r="M121" s="476"/>
      <c r="N121" s="480"/>
      <c r="O121" s="470"/>
      <c r="P121" s="477"/>
      <c r="Q121" s="478"/>
      <c r="R121" s="479"/>
      <c r="S121" s="247" t="str">
        <f>IF(VLOOKUP(B121,'入力チェック（使用）'!A:G,6)&gt;=1, "←ERROR", "")</f>
        <v/>
      </c>
    </row>
    <row r="122" spans="1:19" s="298" customFormat="1" x14ac:dyDescent="0.15">
      <c r="A122" s="297">
        <v>1000103</v>
      </c>
      <c r="B122" s="487">
        <v>103</v>
      </c>
      <c r="C122" s="300"/>
      <c r="D122" s="474"/>
      <c r="E122" s="475"/>
      <c r="F122" s="495"/>
      <c r="G122" s="496"/>
      <c r="H122" s="501"/>
      <c r="I122" s="503"/>
      <c r="J122" s="476"/>
      <c r="K122" s="484"/>
      <c r="L122" s="475"/>
      <c r="M122" s="476"/>
      <c r="N122" s="480"/>
      <c r="O122" s="470"/>
      <c r="P122" s="477"/>
      <c r="Q122" s="478"/>
      <c r="R122" s="479"/>
      <c r="S122" s="247" t="str">
        <f>IF(VLOOKUP(B122,'入力チェック（使用）'!A:G,6)&gt;=1, "←ERROR", "")</f>
        <v/>
      </c>
    </row>
    <row r="123" spans="1:19" s="298" customFormat="1" x14ac:dyDescent="0.15">
      <c r="A123" s="297">
        <v>1000104</v>
      </c>
      <c r="B123" s="487">
        <v>104</v>
      </c>
      <c r="C123" s="300"/>
      <c r="D123" s="474"/>
      <c r="E123" s="475"/>
      <c r="F123" s="495"/>
      <c r="G123" s="496"/>
      <c r="H123" s="501"/>
      <c r="I123" s="503"/>
      <c r="J123" s="476"/>
      <c r="K123" s="484"/>
      <c r="L123" s="475"/>
      <c r="M123" s="476"/>
      <c r="N123" s="480"/>
      <c r="O123" s="470"/>
      <c r="P123" s="477"/>
      <c r="Q123" s="478"/>
      <c r="R123" s="479"/>
      <c r="S123" s="247" t="str">
        <f>IF(VLOOKUP(B123,'入力チェック（使用）'!A:G,6)&gt;=1, "←ERROR", "")</f>
        <v/>
      </c>
    </row>
    <row r="124" spans="1:19" s="298" customFormat="1" x14ac:dyDescent="0.15">
      <c r="A124" s="297">
        <v>1000105</v>
      </c>
      <c r="B124" s="487">
        <v>105</v>
      </c>
      <c r="C124" s="300"/>
      <c r="D124" s="474"/>
      <c r="E124" s="475"/>
      <c r="F124" s="495"/>
      <c r="G124" s="496"/>
      <c r="H124" s="501"/>
      <c r="I124" s="503"/>
      <c r="J124" s="476"/>
      <c r="K124" s="484"/>
      <c r="L124" s="475"/>
      <c r="M124" s="476"/>
      <c r="N124" s="480"/>
      <c r="O124" s="470"/>
      <c r="P124" s="477"/>
      <c r="Q124" s="478"/>
      <c r="R124" s="479"/>
      <c r="S124" s="247" t="str">
        <f>IF(VLOOKUP(B124,'入力チェック（使用）'!A:G,6)&gt;=1, "←ERROR", "")</f>
        <v/>
      </c>
    </row>
    <row r="125" spans="1:19" s="298" customFormat="1" x14ac:dyDescent="0.15">
      <c r="A125" s="297">
        <v>1000106</v>
      </c>
      <c r="B125" s="487">
        <v>106</v>
      </c>
      <c r="C125" s="300"/>
      <c r="D125" s="474"/>
      <c r="E125" s="475"/>
      <c r="F125" s="495"/>
      <c r="G125" s="496"/>
      <c r="H125" s="501"/>
      <c r="I125" s="503"/>
      <c r="J125" s="476"/>
      <c r="K125" s="484"/>
      <c r="L125" s="475"/>
      <c r="M125" s="476"/>
      <c r="N125" s="480"/>
      <c r="O125" s="470"/>
      <c r="P125" s="477"/>
      <c r="Q125" s="478"/>
      <c r="R125" s="479"/>
      <c r="S125" s="247" t="str">
        <f>IF(VLOOKUP(B125,'入力チェック（使用）'!A:G,6)&gt;=1, "←ERROR", "")</f>
        <v/>
      </c>
    </row>
    <row r="126" spans="1:19" s="298" customFormat="1" x14ac:dyDescent="0.15">
      <c r="A126" s="297">
        <v>1000107</v>
      </c>
      <c r="B126" s="487">
        <v>107</v>
      </c>
      <c r="C126" s="300"/>
      <c r="D126" s="474"/>
      <c r="E126" s="475"/>
      <c r="F126" s="495"/>
      <c r="G126" s="496"/>
      <c r="H126" s="501"/>
      <c r="I126" s="503"/>
      <c r="J126" s="476"/>
      <c r="K126" s="484"/>
      <c r="L126" s="475"/>
      <c r="M126" s="476"/>
      <c r="N126" s="480"/>
      <c r="O126" s="470"/>
      <c r="P126" s="477"/>
      <c r="Q126" s="478"/>
      <c r="R126" s="479"/>
      <c r="S126" s="247" t="str">
        <f>IF(VLOOKUP(B126,'入力チェック（使用）'!A:G,6)&gt;=1, "←ERROR", "")</f>
        <v/>
      </c>
    </row>
    <row r="127" spans="1:19" s="298" customFormat="1" x14ac:dyDescent="0.15">
      <c r="A127" s="297">
        <v>1000108</v>
      </c>
      <c r="B127" s="487">
        <v>108</v>
      </c>
      <c r="C127" s="300"/>
      <c r="D127" s="474"/>
      <c r="E127" s="475"/>
      <c r="F127" s="495"/>
      <c r="G127" s="496"/>
      <c r="H127" s="501"/>
      <c r="I127" s="503"/>
      <c r="J127" s="476"/>
      <c r="K127" s="484"/>
      <c r="L127" s="475"/>
      <c r="M127" s="476"/>
      <c r="N127" s="480"/>
      <c r="O127" s="470"/>
      <c r="P127" s="477"/>
      <c r="Q127" s="478"/>
      <c r="R127" s="479"/>
      <c r="S127" s="247" t="str">
        <f>IF(VLOOKUP(B127,'入力チェック（使用）'!A:G,6)&gt;=1, "←ERROR", "")</f>
        <v/>
      </c>
    </row>
    <row r="128" spans="1:19" s="298" customFormat="1" x14ac:dyDescent="0.15">
      <c r="A128" s="297">
        <v>1000109</v>
      </c>
      <c r="B128" s="487">
        <v>109</v>
      </c>
      <c r="C128" s="300"/>
      <c r="D128" s="474"/>
      <c r="E128" s="475"/>
      <c r="F128" s="495"/>
      <c r="G128" s="496"/>
      <c r="H128" s="501"/>
      <c r="I128" s="503"/>
      <c r="J128" s="476"/>
      <c r="K128" s="484"/>
      <c r="L128" s="475"/>
      <c r="M128" s="476"/>
      <c r="N128" s="480"/>
      <c r="O128" s="470"/>
      <c r="P128" s="477"/>
      <c r="Q128" s="478"/>
      <c r="R128" s="479"/>
      <c r="S128" s="247" t="str">
        <f>IF(VLOOKUP(B128,'入力チェック（使用）'!A:G,6)&gt;=1, "←ERROR", "")</f>
        <v/>
      </c>
    </row>
    <row r="129" spans="1:19" s="298" customFormat="1" x14ac:dyDescent="0.15">
      <c r="A129" s="297">
        <v>1000110</v>
      </c>
      <c r="B129" s="487">
        <v>110</v>
      </c>
      <c r="C129" s="300"/>
      <c r="D129" s="474"/>
      <c r="E129" s="475"/>
      <c r="F129" s="495"/>
      <c r="G129" s="496"/>
      <c r="H129" s="501"/>
      <c r="I129" s="503"/>
      <c r="J129" s="476"/>
      <c r="K129" s="484"/>
      <c r="L129" s="475"/>
      <c r="M129" s="476"/>
      <c r="N129" s="480"/>
      <c r="O129" s="470"/>
      <c r="P129" s="477"/>
      <c r="Q129" s="478"/>
      <c r="R129" s="479"/>
      <c r="S129" s="247" t="str">
        <f>IF(VLOOKUP(B129,'入力チェック（使用）'!A:G,6)&gt;=1, "←ERROR", "")</f>
        <v/>
      </c>
    </row>
    <row r="130" spans="1:19" s="298" customFormat="1" x14ac:dyDescent="0.15">
      <c r="A130" s="297">
        <v>1000111</v>
      </c>
      <c r="B130" s="487">
        <v>111</v>
      </c>
      <c r="C130" s="300"/>
      <c r="D130" s="474"/>
      <c r="E130" s="475"/>
      <c r="F130" s="495"/>
      <c r="G130" s="496"/>
      <c r="H130" s="501"/>
      <c r="I130" s="503"/>
      <c r="J130" s="476"/>
      <c r="K130" s="484"/>
      <c r="L130" s="475"/>
      <c r="M130" s="476"/>
      <c r="N130" s="480"/>
      <c r="O130" s="470"/>
      <c r="P130" s="477"/>
      <c r="Q130" s="478"/>
      <c r="R130" s="479"/>
      <c r="S130" s="247" t="str">
        <f>IF(VLOOKUP(B130,'入力チェック（使用）'!A:G,6)&gt;=1, "←ERROR", "")</f>
        <v/>
      </c>
    </row>
    <row r="131" spans="1:19" s="298" customFormat="1" x14ac:dyDescent="0.15">
      <c r="A131" s="297">
        <v>1000112</v>
      </c>
      <c r="B131" s="487">
        <v>112</v>
      </c>
      <c r="C131" s="300"/>
      <c r="D131" s="474"/>
      <c r="E131" s="475"/>
      <c r="F131" s="495"/>
      <c r="G131" s="496"/>
      <c r="H131" s="501"/>
      <c r="I131" s="503"/>
      <c r="J131" s="476"/>
      <c r="K131" s="484"/>
      <c r="L131" s="475"/>
      <c r="M131" s="476"/>
      <c r="N131" s="480"/>
      <c r="O131" s="470"/>
      <c r="P131" s="477"/>
      <c r="Q131" s="478"/>
      <c r="R131" s="479"/>
      <c r="S131" s="247" t="str">
        <f>IF(VLOOKUP(B131,'入力チェック（使用）'!A:G,6)&gt;=1, "←ERROR", "")</f>
        <v/>
      </c>
    </row>
    <row r="132" spans="1:19" s="298" customFormat="1" x14ac:dyDescent="0.15">
      <c r="A132" s="297">
        <v>1000113</v>
      </c>
      <c r="B132" s="487">
        <v>113</v>
      </c>
      <c r="C132" s="300"/>
      <c r="D132" s="474"/>
      <c r="E132" s="475"/>
      <c r="F132" s="495"/>
      <c r="G132" s="496"/>
      <c r="H132" s="501"/>
      <c r="I132" s="503"/>
      <c r="J132" s="476"/>
      <c r="K132" s="484"/>
      <c r="L132" s="475"/>
      <c r="M132" s="476"/>
      <c r="N132" s="480"/>
      <c r="O132" s="470"/>
      <c r="P132" s="477"/>
      <c r="Q132" s="478"/>
      <c r="R132" s="479"/>
      <c r="S132" s="247" t="str">
        <f>IF(VLOOKUP(B132,'入力チェック（使用）'!A:G,6)&gt;=1, "←ERROR", "")</f>
        <v/>
      </c>
    </row>
    <row r="133" spans="1:19" s="298" customFormat="1" x14ac:dyDescent="0.15">
      <c r="A133" s="297">
        <v>1000114</v>
      </c>
      <c r="B133" s="487">
        <v>114</v>
      </c>
      <c r="C133" s="300"/>
      <c r="D133" s="474"/>
      <c r="E133" s="475"/>
      <c r="F133" s="495"/>
      <c r="G133" s="496"/>
      <c r="H133" s="501"/>
      <c r="I133" s="503"/>
      <c r="J133" s="476"/>
      <c r="K133" s="484"/>
      <c r="L133" s="475"/>
      <c r="M133" s="476"/>
      <c r="N133" s="480"/>
      <c r="O133" s="470"/>
      <c r="P133" s="477"/>
      <c r="Q133" s="478"/>
      <c r="R133" s="479"/>
      <c r="S133" s="247" t="str">
        <f>IF(VLOOKUP(B133,'入力チェック（使用）'!A:G,6)&gt;=1, "←ERROR", "")</f>
        <v/>
      </c>
    </row>
    <row r="134" spans="1:19" s="298" customFormat="1" x14ac:dyDescent="0.15">
      <c r="A134" s="297">
        <v>1000115</v>
      </c>
      <c r="B134" s="487">
        <v>115</v>
      </c>
      <c r="C134" s="300"/>
      <c r="D134" s="474"/>
      <c r="E134" s="475"/>
      <c r="F134" s="495"/>
      <c r="G134" s="496"/>
      <c r="H134" s="501"/>
      <c r="I134" s="503"/>
      <c r="J134" s="476"/>
      <c r="K134" s="484"/>
      <c r="L134" s="475"/>
      <c r="M134" s="476"/>
      <c r="N134" s="480"/>
      <c r="O134" s="470"/>
      <c r="P134" s="477"/>
      <c r="Q134" s="478"/>
      <c r="R134" s="479"/>
      <c r="S134" s="247" t="str">
        <f>IF(VLOOKUP(B134,'入力チェック（使用）'!A:G,6)&gt;=1, "←ERROR", "")</f>
        <v/>
      </c>
    </row>
    <row r="135" spans="1:19" s="298" customFormat="1" x14ac:dyDescent="0.15">
      <c r="A135" s="297">
        <v>1000116</v>
      </c>
      <c r="B135" s="487">
        <v>116</v>
      </c>
      <c r="C135" s="300"/>
      <c r="D135" s="474"/>
      <c r="E135" s="475"/>
      <c r="F135" s="495"/>
      <c r="G135" s="496"/>
      <c r="H135" s="501"/>
      <c r="I135" s="503"/>
      <c r="J135" s="476"/>
      <c r="K135" s="484"/>
      <c r="L135" s="475"/>
      <c r="M135" s="476"/>
      <c r="N135" s="480"/>
      <c r="O135" s="470"/>
      <c r="P135" s="477"/>
      <c r="Q135" s="478"/>
      <c r="R135" s="479"/>
      <c r="S135" s="247" t="str">
        <f>IF(VLOOKUP(B135,'入力チェック（使用）'!A:G,6)&gt;=1, "←ERROR", "")</f>
        <v/>
      </c>
    </row>
    <row r="136" spans="1:19" s="298" customFormat="1" x14ac:dyDescent="0.15">
      <c r="A136" s="297">
        <v>1000117</v>
      </c>
      <c r="B136" s="487">
        <v>117</v>
      </c>
      <c r="C136" s="300"/>
      <c r="D136" s="474"/>
      <c r="E136" s="475"/>
      <c r="F136" s="495"/>
      <c r="G136" s="496"/>
      <c r="H136" s="501"/>
      <c r="I136" s="503"/>
      <c r="J136" s="476"/>
      <c r="K136" s="484"/>
      <c r="L136" s="475"/>
      <c r="M136" s="476"/>
      <c r="N136" s="480"/>
      <c r="O136" s="470"/>
      <c r="P136" s="477"/>
      <c r="Q136" s="478"/>
      <c r="R136" s="479"/>
      <c r="S136" s="247" t="str">
        <f>IF(VLOOKUP(B136,'入力チェック（使用）'!A:G,6)&gt;=1, "←ERROR", "")</f>
        <v/>
      </c>
    </row>
    <row r="137" spans="1:19" s="298" customFormat="1" x14ac:dyDescent="0.15">
      <c r="A137" s="297">
        <v>1000118</v>
      </c>
      <c r="B137" s="487">
        <v>118</v>
      </c>
      <c r="C137" s="300"/>
      <c r="D137" s="474"/>
      <c r="E137" s="475"/>
      <c r="F137" s="495"/>
      <c r="G137" s="496"/>
      <c r="H137" s="501"/>
      <c r="I137" s="503"/>
      <c r="J137" s="476"/>
      <c r="K137" s="484"/>
      <c r="L137" s="475"/>
      <c r="M137" s="476"/>
      <c r="N137" s="480"/>
      <c r="O137" s="470"/>
      <c r="P137" s="477"/>
      <c r="Q137" s="478"/>
      <c r="R137" s="479"/>
      <c r="S137" s="247" t="str">
        <f>IF(VLOOKUP(B137,'入力チェック（使用）'!A:G,6)&gt;=1, "←ERROR", "")</f>
        <v/>
      </c>
    </row>
    <row r="138" spans="1:19" s="298" customFormat="1" x14ac:dyDescent="0.15">
      <c r="A138" s="297">
        <v>1000119</v>
      </c>
      <c r="B138" s="487">
        <v>119</v>
      </c>
      <c r="C138" s="300"/>
      <c r="D138" s="474"/>
      <c r="E138" s="475"/>
      <c r="F138" s="495"/>
      <c r="G138" s="496"/>
      <c r="H138" s="501"/>
      <c r="I138" s="503"/>
      <c r="J138" s="476"/>
      <c r="K138" s="484"/>
      <c r="L138" s="475"/>
      <c r="M138" s="476"/>
      <c r="N138" s="480"/>
      <c r="O138" s="470"/>
      <c r="P138" s="477"/>
      <c r="Q138" s="478"/>
      <c r="R138" s="479"/>
      <c r="S138" s="247" t="str">
        <f>IF(VLOOKUP(B138,'入力チェック（使用）'!A:G,6)&gt;=1, "←ERROR", "")</f>
        <v/>
      </c>
    </row>
    <row r="139" spans="1:19" s="298" customFormat="1" x14ac:dyDescent="0.15">
      <c r="A139" s="297">
        <v>1000120</v>
      </c>
      <c r="B139" s="487">
        <v>120</v>
      </c>
      <c r="C139" s="300"/>
      <c r="D139" s="474"/>
      <c r="E139" s="475"/>
      <c r="F139" s="495"/>
      <c r="G139" s="496"/>
      <c r="H139" s="501"/>
      <c r="I139" s="503"/>
      <c r="J139" s="476"/>
      <c r="K139" s="484"/>
      <c r="L139" s="475"/>
      <c r="M139" s="476"/>
      <c r="N139" s="480"/>
      <c r="O139" s="470"/>
      <c r="P139" s="477"/>
      <c r="Q139" s="478"/>
      <c r="R139" s="479"/>
      <c r="S139" s="247" t="str">
        <f>IF(VLOOKUP(B139,'入力チェック（使用）'!A:G,6)&gt;=1, "←ERROR", "")</f>
        <v/>
      </c>
    </row>
    <row r="140" spans="1:19" s="298" customFormat="1" x14ac:dyDescent="0.15">
      <c r="A140" s="297">
        <v>1000121</v>
      </c>
      <c r="B140" s="487">
        <v>121</v>
      </c>
      <c r="C140" s="300"/>
      <c r="D140" s="474"/>
      <c r="E140" s="475"/>
      <c r="F140" s="495"/>
      <c r="G140" s="496"/>
      <c r="H140" s="501"/>
      <c r="I140" s="503"/>
      <c r="J140" s="476"/>
      <c r="K140" s="484"/>
      <c r="L140" s="475"/>
      <c r="M140" s="476"/>
      <c r="N140" s="480"/>
      <c r="O140" s="470"/>
      <c r="P140" s="477"/>
      <c r="Q140" s="478"/>
      <c r="R140" s="479"/>
      <c r="S140" s="247" t="str">
        <f>IF(VLOOKUP(B140,'入力チェック（使用）'!A:G,6)&gt;=1, "←ERROR", "")</f>
        <v/>
      </c>
    </row>
    <row r="141" spans="1:19" s="298" customFormat="1" x14ac:dyDescent="0.15">
      <c r="A141" s="297">
        <v>1000122</v>
      </c>
      <c r="B141" s="487">
        <v>122</v>
      </c>
      <c r="C141" s="300"/>
      <c r="D141" s="474"/>
      <c r="E141" s="475"/>
      <c r="F141" s="495"/>
      <c r="G141" s="496"/>
      <c r="H141" s="501"/>
      <c r="I141" s="503"/>
      <c r="J141" s="476"/>
      <c r="K141" s="484"/>
      <c r="L141" s="475"/>
      <c r="M141" s="476"/>
      <c r="N141" s="480"/>
      <c r="O141" s="470"/>
      <c r="P141" s="477"/>
      <c r="Q141" s="478"/>
      <c r="R141" s="479"/>
      <c r="S141" s="247" t="str">
        <f>IF(VLOOKUP(B141,'入力チェック（使用）'!A:G,6)&gt;=1, "←ERROR", "")</f>
        <v/>
      </c>
    </row>
    <row r="142" spans="1:19" s="298" customFormat="1" x14ac:dyDescent="0.15">
      <c r="A142" s="297">
        <v>1000123</v>
      </c>
      <c r="B142" s="487">
        <v>123</v>
      </c>
      <c r="C142" s="300"/>
      <c r="D142" s="474"/>
      <c r="E142" s="475"/>
      <c r="F142" s="495"/>
      <c r="G142" s="496"/>
      <c r="H142" s="501"/>
      <c r="I142" s="503"/>
      <c r="J142" s="476"/>
      <c r="K142" s="484"/>
      <c r="L142" s="475"/>
      <c r="M142" s="476"/>
      <c r="N142" s="480"/>
      <c r="O142" s="470"/>
      <c r="P142" s="477"/>
      <c r="Q142" s="478"/>
      <c r="R142" s="479"/>
      <c r="S142" s="247" t="str">
        <f>IF(VLOOKUP(B142,'入力チェック（使用）'!A:G,6)&gt;=1, "←ERROR", "")</f>
        <v/>
      </c>
    </row>
    <row r="143" spans="1:19" s="298" customFormat="1" x14ac:dyDescent="0.15">
      <c r="A143" s="297">
        <v>1000124</v>
      </c>
      <c r="B143" s="487">
        <v>124</v>
      </c>
      <c r="C143" s="300"/>
      <c r="D143" s="474"/>
      <c r="E143" s="475"/>
      <c r="F143" s="495"/>
      <c r="G143" s="496"/>
      <c r="H143" s="501"/>
      <c r="I143" s="503"/>
      <c r="J143" s="476"/>
      <c r="K143" s="484"/>
      <c r="L143" s="475"/>
      <c r="M143" s="476"/>
      <c r="N143" s="480"/>
      <c r="O143" s="470"/>
      <c r="P143" s="477"/>
      <c r="Q143" s="478"/>
      <c r="R143" s="479"/>
      <c r="S143" s="247" t="str">
        <f>IF(VLOOKUP(B143,'入力チェック（使用）'!A:G,6)&gt;=1, "←ERROR", "")</f>
        <v/>
      </c>
    </row>
    <row r="144" spans="1:19" s="298" customFormat="1" x14ac:dyDescent="0.15">
      <c r="A144" s="297">
        <v>1000125</v>
      </c>
      <c r="B144" s="487">
        <v>125</v>
      </c>
      <c r="C144" s="300"/>
      <c r="D144" s="474"/>
      <c r="E144" s="475"/>
      <c r="F144" s="495"/>
      <c r="G144" s="496"/>
      <c r="H144" s="501"/>
      <c r="I144" s="503"/>
      <c r="J144" s="476"/>
      <c r="K144" s="484"/>
      <c r="L144" s="475"/>
      <c r="M144" s="476"/>
      <c r="N144" s="480"/>
      <c r="O144" s="470"/>
      <c r="P144" s="477"/>
      <c r="Q144" s="478"/>
      <c r="R144" s="479"/>
      <c r="S144" s="247" t="str">
        <f>IF(VLOOKUP(B144,'入力チェック（使用）'!A:G,6)&gt;=1, "←ERROR", "")</f>
        <v/>
      </c>
    </row>
    <row r="145" spans="1:19" s="298" customFormat="1" x14ac:dyDescent="0.15">
      <c r="A145" s="297">
        <v>1000126</v>
      </c>
      <c r="B145" s="487">
        <v>126</v>
      </c>
      <c r="C145" s="300"/>
      <c r="D145" s="474"/>
      <c r="E145" s="475"/>
      <c r="F145" s="495"/>
      <c r="G145" s="496"/>
      <c r="H145" s="501"/>
      <c r="I145" s="503"/>
      <c r="J145" s="476"/>
      <c r="K145" s="484"/>
      <c r="L145" s="475"/>
      <c r="M145" s="476"/>
      <c r="N145" s="480"/>
      <c r="O145" s="470"/>
      <c r="P145" s="477"/>
      <c r="Q145" s="478"/>
      <c r="R145" s="479"/>
      <c r="S145" s="247" t="str">
        <f>IF(VLOOKUP(B145,'入力チェック（使用）'!A:G,6)&gt;=1, "←ERROR", "")</f>
        <v/>
      </c>
    </row>
    <row r="146" spans="1:19" s="298" customFormat="1" x14ac:dyDescent="0.15">
      <c r="A146" s="297">
        <v>1000127</v>
      </c>
      <c r="B146" s="487">
        <v>127</v>
      </c>
      <c r="C146" s="300"/>
      <c r="D146" s="474"/>
      <c r="E146" s="475"/>
      <c r="F146" s="495"/>
      <c r="G146" s="496"/>
      <c r="H146" s="501"/>
      <c r="I146" s="503"/>
      <c r="J146" s="476"/>
      <c r="K146" s="484"/>
      <c r="L146" s="475"/>
      <c r="M146" s="476"/>
      <c r="N146" s="480"/>
      <c r="O146" s="470"/>
      <c r="P146" s="477"/>
      <c r="Q146" s="478"/>
      <c r="R146" s="479"/>
      <c r="S146" s="247" t="str">
        <f>IF(VLOOKUP(B146,'入力チェック（使用）'!A:G,6)&gt;=1, "←ERROR", "")</f>
        <v/>
      </c>
    </row>
    <row r="147" spans="1:19" s="298" customFormat="1" x14ac:dyDescent="0.15">
      <c r="A147" s="297">
        <v>1000128</v>
      </c>
      <c r="B147" s="487">
        <v>128</v>
      </c>
      <c r="C147" s="300"/>
      <c r="D147" s="474"/>
      <c r="E147" s="475"/>
      <c r="F147" s="495"/>
      <c r="G147" s="496"/>
      <c r="H147" s="501"/>
      <c r="I147" s="503"/>
      <c r="J147" s="476"/>
      <c r="K147" s="484"/>
      <c r="L147" s="475"/>
      <c r="M147" s="476"/>
      <c r="N147" s="480"/>
      <c r="O147" s="470"/>
      <c r="P147" s="477"/>
      <c r="Q147" s="478"/>
      <c r="R147" s="479"/>
      <c r="S147" s="247" t="str">
        <f>IF(VLOOKUP(B147,'入力チェック（使用）'!A:G,6)&gt;=1, "←ERROR", "")</f>
        <v/>
      </c>
    </row>
    <row r="148" spans="1:19" s="298" customFormat="1" x14ac:dyDescent="0.15">
      <c r="A148" s="297">
        <v>1000129</v>
      </c>
      <c r="B148" s="487">
        <v>129</v>
      </c>
      <c r="C148" s="300"/>
      <c r="D148" s="474"/>
      <c r="E148" s="475"/>
      <c r="F148" s="495"/>
      <c r="G148" s="496"/>
      <c r="H148" s="501"/>
      <c r="I148" s="503"/>
      <c r="J148" s="476"/>
      <c r="K148" s="484"/>
      <c r="L148" s="475"/>
      <c r="M148" s="476"/>
      <c r="N148" s="480"/>
      <c r="O148" s="470"/>
      <c r="P148" s="477"/>
      <c r="Q148" s="478"/>
      <c r="R148" s="479"/>
      <c r="S148" s="247" t="str">
        <f>IF(VLOOKUP(B148,'入力チェック（使用）'!A:G,6)&gt;=1, "←ERROR", "")</f>
        <v/>
      </c>
    </row>
    <row r="149" spans="1:19" s="298" customFormat="1" x14ac:dyDescent="0.15">
      <c r="A149" s="297">
        <v>1000130</v>
      </c>
      <c r="B149" s="487">
        <v>130</v>
      </c>
      <c r="C149" s="300"/>
      <c r="D149" s="474"/>
      <c r="E149" s="475"/>
      <c r="F149" s="495"/>
      <c r="G149" s="496"/>
      <c r="H149" s="501"/>
      <c r="I149" s="503"/>
      <c r="J149" s="476"/>
      <c r="K149" s="484"/>
      <c r="L149" s="475"/>
      <c r="M149" s="476"/>
      <c r="N149" s="480"/>
      <c r="O149" s="470"/>
      <c r="P149" s="477"/>
      <c r="Q149" s="478"/>
      <c r="R149" s="479"/>
      <c r="S149" s="247" t="str">
        <f>IF(VLOOKUP(B149,'入力チェック（使用）'!A:G,6)&gt;=1, "←ERROR", "")</f>
        <v/>
      </c>
    </row>
    <row r="150" spans="1:19" s="298" customFormat="1" x14ac:dyDescent="0.15">
      <c r="A150" s="297">
        <v>1000131</v>
      </c>
      <c r="B150" s="487">
        <v>131</v>
      </c>
      <c r="C150" s="300"/>
      <c r="D150" s="474"/>
      <c r="E150" s="475"/>
      <c r="F150" s="495"/>
      <c r="G150" s="496"/>
      <c r="H150" s="501"/>
      <c r="I150" s="503"/>
      <c r="J150" s="476"/>
      <c r="K150" s="484"/>
      <c r="L150" s="475"/>
      <c r="M150" s="476"/>
      <c r="N150" s="480"/>
      <c r="O150" s="470"/>
      <c r="P150" s="477"/>
      <c r="Q150" s="478"/>
      <c r="R150" s="479"/>
      <c r="S150" s="247" t="str">
        <f>IF(VLOOKUP(B150,'入力チェック（使用）'!A:G,6)&gt;=1, "←ERROR", "")</f>
        <v/>
      </c>
    </row>
    <row r="151" spans="1:19" s="298" customFormat="1" x14ac:dyDescent="0.15">
      <c r="A151" s="297">
        <v>1000132</v>
      </c>
      <c r="B151" s="487">
        <v>132</v>
      </c>
      <c r="C151" s="300"/>
      <c r="D151" s="474"/>
      <c r="E151" s="475"/>
      <c r="F151" s="495"/>
      <c r="G151" s="496"/>
      <c r="H151" s="501"/>
      <c r="I151" s="503"/>
      <c r="J151" s="476"/>
      <c r="K151" s="484"/>
      <c r="L151" s="475"/>
      <c r="M151" s="476"/>
      <c r="N151" s="480"/>
      <c r="O151" s="470"/>
      <c r="P151" s="477"/>
      <c r="Q151" s="478"/>
      <c r="R151" s="479"/>
      <c r="S151" s="247" t="str">
        <f>IF(VLOOKUP(B151,'入力チェック（使用）'!A:G,6)&gt;=1, "←ERROR", "")</f>
        <v/>
      </c>
    </row>
    <row r="152" spans="1:19" s="298" customFormat="1" x14ac:dyDescent="0.15">
      <c r="A152" s="297">
        <v>1000133</v>
      </c>
      <c r="B152" s="487">
        <v>133</v>
      </c>
      <c r="C152" s="300"/>
      <c r="D152" s="474"/>
      <c r="E152" s="475"/>
      <c r="F152" s="495"/>
      <c r="G152" s="496"/>
      <c r="H152" s="501"/>
      <c r="I152" s="503"/>
      <c r="J152" s="476"/>
      <c r="K152" s="484"/>
      <c r="L152" s="475"/>
      <c r="M152" s="476"/>
      <c r="N152" s="480"/>
      <c r="O152" s="470"/>
      <c r="P152" s="477"/>
      <c r="Q152" s="478"/>
      <c r="R152" s="479"/>
      <c r="S152" s="247" t="str">
        <f>IF(VLOOKUP(B152,'入力チェック（使用）'!A:G,6)&gt;=1, "←ERROR", "")</f>
        <v/>
      </c>
    </row>
    <row r="153" spans="1:19" s="298" customFormat="1" x14ac:dyDescent="0.15">
      <c r="A153" s="297">
        <v>1000134</v>
      </c>
      <c r="B153" s="487">
        <v>134</v>
      </c>
      <c r="C153" s="300"/>
      <c r="D153" s="474"/>
      <c r="E153" s="475"/>
      <c r="F153" s="495"/>
      <c r="G153" s="496"/>
      <c r="H153" s="501"/>
      <c r="I153" s="503"/>
      <c r="J153" s="476"/>
      <c r="K153" s="484"/>
      <c r="L153" s="475"/>
      <c r="M153" s="476"/>
      <c r="N153" s="480"/>
      <c r="O153" s="470"/>
      <c r="P153" s="477"/>
      <c r="Q153" s="478"/>
      <c r="R153" s="479"/>
      <c r="S153" s="247" t="str">
        <f>IF(VLOOKUP(B153,'入力チェック（使用）'!A:G,6)&gt;=1, "←ERROR", "")</f>
        <v/>
      </c>
    </row>
    <row r="154" spans="1:19" s="298" customFormat="1" x14ac:dyDescent="0.15">
      <c r="A154" s="297">
        <v>1000135</v>
      </c>
      <c r="B154" s="487">
        <v>135</v>
      </c>
      <c r="C154" s="300"/>
      <c r="D154" s="474"/>
      <c r="E154" s="475"/>
      <c r="F154" s="495"/>
      <c r="G154" s="496"/>
      <c r="H154" s="501"/>
      <c r="I154" s="503"/>
      <c r="J154" s="476"/>
      <c r="K154" s="484"/>
      <c r="L154" s="475"/>
      <c r="M154" s="476"/>
      <c r="N154" s="480"/>
      <c r="O154" s="470"/>
      <c r="P154" s="477"/>
      <c r="Q154" s="478"/>
      <c r="R154" s="479"/>
      <c r="S154" s="247" t="str">
        <f>IF(VLOOKUP(B154,'入力チェック（使用）'!A:G,6)&gt;=1, "←ERROR", "")</f>
        <v/>
      </c>
    </row>
    <row r="155" spans="1:19" s="298" customFormat="1" x14ac:dyDescent="0.15">
      <c r="A155" s="297">
        <v>1000136</v>
      </c>
      <c r="B155" s="487">
        <v>136</v>
      </c>
      <c r="C155" s="300"/>
      <c r="D155" s="474"/>
      <c r="E155" s="475"/>
      <c r="F155" s="495"/>
      <c r="G155" s="496"/>
      <c r="H155" s="501"/>
      <c r="I155" s="503"/>
      <c r="J155" s="476"/>
      <c r="K155" s="484"/>
      <c r="L155" s="475"/>
      <c r="M155" s="476"/>
      <c r="N155" s="480"/>
      <c r="O155" s="470"/>
      <c r="P155" s="477"/>
      <c r="Q155" s="478"/>
      <c r="R155" s="479"/>
      <c r="S155" s="247" t="str">
        <f>IF(VLOOKUP(B155,'入力チェック（使用）'!A:G,6)&gt;=1, "←ERROR", "")</f>
        <v/>
      </c>
    </row>
    <row r="156" spans="1:19" s="298" customFormat="1" x14ac:dyDescent="0.15">
      <c r="A156" s="297">
        <v>1000137</v>
      </c>
      <c r="B156" s="487">
        <v>137</v>
      </c>
      <c r="C156" s="300"/>
      <c r="D156" s="474"/>
      <c r="E156" s="475"/>
      <c r="F156" s="495"/>
      <c r="G156" s="496"/>
      <c r="H156" s="501"/>
      <c r="I156" s="503"/>
      <c r="J156" s="476"/>
      <c r="K156" s="484"/>
      <c r="L156" s="475"/>
      <c r="M156" s="476"/>
      <c r="N156" s="480"/>
      <c r="O156" s="470"/>
      <c r="P156" s="477"/>
      <c r="Q156" s="478"/>
      <c r="R156" s="479"/>
      <c r="S156" s="247" t="str">
        <f>IF(VLOOKUP(B156,'入力チェック（使用）'!A:G,6)&gt;=1, "←ERROR", "")</f>
        <v/>
      </c>
    </row>
    <row r="157" spans="1:19" s="298" customFormat="1" x14ac:dyDescent="0.15">
      <c r="A157" s="297">
        <v>1000138</v>
      </c>
      <c r="B157" s="487">
        <v>138</v>
      </c>
      <c r="C157" s="300"/>
      <c r="D157" s="474"/>
      <c r="E157" s="475"/>
      <c r="F157" s="495"/>
      <c r="G157" s="496"/>
      <c r="H157" s="501"/>
      <c r="I157" s="503"/>
      <c r="J157" s="476"/>
      <c r="K157" s="484"/>
      <c r="L157" s="475"/>
      <c r="M157" s="476"/>
      <c r="N157" s="480"/>
      <c r="O157" s="470"/>
      <c r="P157" s="477"/>
      <c r="Q157" s="478"/>
      <c r="R157" s="479"/>
      <c r="S157" s="247" t="str">
        <f>IF(VLOOKUP(B157,'入力チェック（使用）'!A:G,6)&gt;=1, "←ERROR", "")</f>
        <v/>
      </c>
    </row>
    <row r="158" spans="1:19" s="298" customFormat="1" x14ac:dyDescent="0.15">
      <c r="A158" s="297">
        <v>1000139</v>
      </c>
      <c r="B158" s="487">
        <v>139</v>
      </c>
      <c r="C158" s="300"/>
      <c r="D158" s="474"/>
      <c r="E158" s="475"/>
      <c r="F158" s="495"/>
      <c r="G158" s="496"/>
      <c r="H158" s="501"/>
      <c r="I158" s="503"/>
      <c r="J158" s="476"/>
      <c r="K158" s="484"/>
      <c r="L158" s="475"/>
      <c r="M158" s="476"/>
      <c r="N158" s="480"/>
      <c r="O158" s="470"/>
      <c r="P158" s="477"/>
      <c r="Q158" s="478"/>
      <c r="R158" s="479"/>
      <c r="S158" s="247" t="str">
        <f>IF(VLOOKUP(B158,'入力チェック（使用）'!A:G,6)&gt;=1, "←ERROR", "")</f>
        <v/>
      </c>
    </row>
    <row r="159" spans="1:19" s="298" customFormat="1" x14ac:dyDescent="0.15">
      <c r="A159" s="297">
        <v>1000140</v>
      </c>
      <c r="B159" s="487">
        <v>140</v>
      </c>
      <c r="C159" s="300"/>
      <c r="D159" s="474"/>
      <c r="E159" s="475"/>
      <c r="F159" s="495"/>
      <c r="G159" s="496"/>
      <c r="H159" s="501"/>
      <c r="I159" s="503"/>
      <c r="J159" s="476"/>
      <c r="K159" s="484"/>
      <c r="L159" s="475"/>
      <c r="M159" s="476"/>
      <c r="N159" s="480"/>
      <c r="O159" s="470"/>
      <c r="P159" s="477"/>
      <c r="Q159" s="478"/>
      <c r="R159" s="479"/>
      <c r="S159" s="247" t="str">
        <f>IF(VLOOKUP(B159,'入力チェック（使用）'!A:G,6)&gt;=1, "←ERROR", "")</f>
        <v/>
      </c>
    </row>
    <row r="160" spans="1:19" s="298" customFormat="1" x14ac:dyDescent="0.15">
      <c r="A160" s="297">
        <v>1000141</v>
      </c>
      <c r="B160" s="487">
        <v>141</v>
      </c>
      <c r="C160" s="300"/>
      <c r="D160" s="474"/>
      <c r="E160" s="475"/>
      <c r="F160" s="495"/>
      <c r="G160" s="496"/>
      <c r="H160" s="501"/>
      <c r="I160" s="503"/>
      <c r="J160" s="476"/>
      <c r="K160" s="484"/>
      <c r="L160" s="475"/>
      <c r="M160" s="476"/>
      <c r="N160" s="480"/>
      <c r="O160" s="470"/>
      <c r="P160" s="477"/>
      <c r="Q160" s="478"/>
      <c r="R160" s="479"/>
      <c r="S160" s="247" t="str">
        <f>IF(VLOOKUP(B160,'入力チェック（使用）'!A:G,6)&gt;=1, "←ERROR", "")</f>
        <v/>
      </c>
    </row>
    <row r="161" spans="1:19" s="298" customFormat="1" x14ac:dyDescent="0.15">
      <c r="A161" s="297">
        <v>1000142</v>
      </c>
      <c r="B161" s="487">
        <v>142</v>
      </c>
      <c r="C161" s="300"/>
      <c r="D161" s="474"/>
      <c r="E161" s="475"/>
      <c r="F161" s="495"/>
      <c r="G161" s="496"/>
      <c r="H161" s="501"/>
      <c r="I161" s="503"/>
      <c r="J161" s="476"/>
      <c r="K161" s="484"/>
      <c r="L161" s="475"/>
      <c r="M161" s="476"/>
      <c r="N161" s="480"/>
      <c r="O161" s="470"/>
      <c r="P161" s="477"/>
      <c r="Q161" s="478"/>
      <c r="R161" s="479"/>
      <c r="S161" s="247" t="str">
        <f>IF(VLOOKUP(B161,'入力チェック（使用）'!A:G,6)&gt;=1, "←ERROR", "")</f>
        <v/>
      </c>
    </row>
    <row r="162" spans="1:19" s="298" customFormat="1" x14ac:dyDescent="0.15">
      <c r="A162" s="297">
        <v>1000143</v>
      </c>
      <c r="B162" s="487">
        <v>143</v>
      </c>
      <c r="C162" s="300"/>
      <c r="D162" s="474"/>
      <c r="E162" s="475"/>
      <c r="F162" s="495"/>
      <c r="G162" s="496"/>
      <c r="H162" s="501"/>
      <c r="I162" s="503"/>
      <c r="J162" s="476"/>
      <c r="K162" s="484"/>
      <c r="L162" s="475"/>
      <c r="M162" s="476"/>
      <c r="N162" s="480"/>
      <c r="O162" s="470"/>
      <c r="P162" s="477"/>
      <c r="Q162" s="478"/>
      <c r="R162" s="479"/>
      <c r="S162" s="247" t="str">
        <f>IF(VLOOKUP(B162,'入力チェック（使用）'!A:G,6)&gt;=1, "←ERROR", "")</f>
        <v/>
      </c>
    </row>
    <row r="163" spans="1:19" s="298" customFormat="1" x14ac:dyDescent="0.15">
      <c r="A163" s="297">
        <v>1000144</v>
      </c>
      <c r="B163" s="487">
        <v>144</v>
      </c>
      <c r="C163" s="300"/>
      <c r="D163" s="474"/>
      <c r="E163" s="475"/>
      <c r="F163" s="495"/>
      <c r="G163" s="496"/>
      <c r="H163" s="501"/>
      <c r="I163" s="503"/>
      <c r="J163" s="476"/>
      <c r="K163" s="484"/>
      <c r="L163" s="475"/>
      <c r="M163" s="476"/>
      <c r="N163" s="480"/>
      <c r="O163" s="470"/>
      <c r="P163" s="477"/>
      <c r="Q163" s="478"/>
      <c r="R163" s="479"/>
      <c r="S163" s="247" t="str">
        <f>IF(VLOOKUP(B163,'入力チェック（使用）'!A:G,6)&gt;=1, "←ERROR", "")</f>
        <v/>
      </c>
    </row>
    <row r="164" spans="1:19" s="298" customFormat="1" x14ac:dyDescent="0.15">
      <c r="A164" s="297">
        <v>1000145</v>
      </c>
      <c r="B164" s="487">
        <v>145</v>
      </c>
      <c r="C164" s="300"/>
      <c r="D164" s="474"/>
      <c r="E164" s="475"/>
      <c r="F164" s="495"/>
      <c r="G164" s="496"/>
      <c r="H164" s="501"/>
      <c r="I164" s="503"/>
      <c r="J164" s="476"/>
      <c r="K164" s="484"/>
      <c r="L164" s="475"/>
      <c r="M164" s="476"/>
      <c r="N164" s="480"/>
      <c r="O164" s="470"/>
      <c r="P164" s="477"/>
      <c r="Q164" s="478"/>
      <c r="R164" s="479"/>
      <c r="S164" s="247" t="str">
        <f>IF(VLOOKUP(B164,'入力チェック（使用）'!A:G,6)&gt;=1, "←ERROR", "")</f>
        <v/>
      </c>
    </row>
    <row r="165" spans="1:19" s="298" customFormat="1" x14ac:dyDescent="0.15">
      <c r="A165" s="297">
        <v>1000146</v>
      </c>
      <c r="B165" s="487">
        <v>146</v>
      </c>
      <c r="C165" s="300"/>
      <c r="D165" s="474"/>
      <c r="E165" s="475"/>
      <c r="F165" s="495"/>
      <c r="G165" s="496"/>
      <c r="H165" s="501"/>
      <c r="I165" s="503"/>
      <c r="J165" s="476"/>
      <c r="K165" s="484"/>
      <c r="L165" s="475"/>
      <c r="M165" s="476"/>
      <c r="N165" s="480"/>
      <c r="O165" s="470"/>
      <c r="P165" s="477"/>
      <c r="Q165" s="478"/>
      <c r="R165" s="479"/>
      <c r="S165" s="247" t="str">
        <f>IF(VLOOKUP(B165,'入力チェック（使用）'!A:G,6)&gt;=1, "←ERROR", "")</f>
        <v/>
      </c>
    </row>
    <row r="166" spans="1:19" s="298" customFormat="1" x14ac:dyDescent="0.15">
      <c r="A166" s="297">
        <v>1000147</v>
      </c>
      <c r="B166" s="487">
        <v>147</v>
      </c>
      <c r="C166" s="300"/>
      <c r="D166" s="474"/>
      <c r="E166" s="475"/>
      <c r="F166" s="495"/>
      <c r="G166" s="496"/>
      <c r="H166" s="501"/>
      <c r="I166" s="503"/>
      <c r="J166" s="476"/>
      <c r="K166" s="484"/>
      <c r="L166" s="475"/>
      <c r="M166" s="476"/>
      <c r="N166" s="480"/>
      <c r="O166" s="470"/>
      <c r="P166" s="477"/>
      <c r="Q166" s="478"/>
      <c r="R166" s="479"/>
      <c r="S166" s="247" t="str">
        <f>IF(VLOOKUP(B166,'入力チェック（使用）'!A:G,6)&gt;=1, "←ERROR", "")</f>
        <v/>
      </c>
    </row>
    <row r="167" spans="1:19" s="298" customFormat="1" x14ac:dyDescent="0.15">
      <c r="A167" s="297">
        <v>1000148</v>
      </c>
      <c r="B167" s="487">
        <v>148</v>
      </c>
      <c r="C167" s="300"/>
      <c r="D167" s="474"/>
      <c r="E167" s="475"/>
      <c r="F167" s="495"/>
      <c r="G167" s="496"/>
      <c r="H167" s="501"/>
      <c r="I167" s="503"/>
      <c r="J167" s="476"/>
      <c r="K167" s="484"/>
      <c r="L167" s="475"/>
      <c r="M167" s="476"/>
      <c r="N167" s="480"/>
      <c r="O167" s="470"/>
      <c r="P167" s="477"/>
      <c r="Q167" s="478"/>
      <c r="R167" s="479"/>
      <c r="S167" s="247" t="str">
        <f>IF(VLOOKUP(B167,'入力チェック（使用）'!A:G,6)&gt;=1, "←ERROR", "")</f>
        <v/>
      </c>
    </row>
    <row r="168" spans="1:19" s="298" customFormat="1" x14ac:dyDescent="0.15">
      <c r="A168" s="297">
        <v>1000149</v>
      </c>
      <c r="B168" s="487">
        <v>149</v>
      </c>
      <c r="C168" s="300"/>
      <c r="D168" s="474"/>
      <c r="E168" s="475"/>
      <c r="F168" s="495"/>
      <c r="G168" s="496"/>
      <c r="H168" s="501"/>
      <c r="I168" s="503"/>
      <c r="J168" s="476"/>
      <c r="K168" s="484"/>
      <c r="L168" s="475"/>
      <c r="M168" s="476"/>
      <c r="N168" s="480"/>
      <c r="O168" s="470"/>
      <c r="P168" s="477"/>
      <c r="Q168" s="478"/>
      <c r="R168" s="479"/>
      <c r="S168" s="247" t="str">
        <f>IF(VLOOKUP(B168,'入力チェック（使用）'!A:G,6)&gt;=1, "←ERROR", "")</f>
        <v/>
      </c>
    </row>
    <row r="169" spans="1:19" s="298" customFormat="1" x14ac:dyDescent="0.15">
      <c r="A169" s="297">
        <v>1000150</v>
      </c>
      <c r="B169" s="487">
        <v>150</v>
      </c>
      <c r="C169" s="300"/>
      <c r="D169" s="474"/>
      <c r="E169" s="481"/>
      <c r="F169" s="495"/>
      <c r="G169" s="496"/>
      <c r="H169" s="501"/>
      <c r="I169" s="503"/>
      <c r="J169" s="476"/>
      <c r="K169" s="484"/>
      <c r="L169" s="475"/>
      <c r="M169" s="476"/>
      <c r="N169" s="480"/>
      <c r="O169" s="470"/>
      <c r="P169" s="477"/>
      <c r="Q169" s="478"/>
      <c r="R169" s="479"/>
      <c r="S169" s="247" t="str">
        <f>IF(VLOOKUP(B169,'入力チェック（使用）'!A:G,6)&gt;=1, "←ERROR", "")</f>
        <v/>
      </c>
    </row>
    <row r="170" spans="1:19" s="298" customFormat="1" x14ac:dyDescent="0.15">
      <c r="A170" s="297">
        <v>1000151</v>
      </c>
      <c r="B170" s="487">
        <v>151</v>
      </c>
      <c r="C170" s="300"/>
      <c r="D170" s="474"/>
      <c r="E170" s="481"/>
      <c r="F170" s="495"/>
      <c r="G170" s="496"/>
      <c r="H170" s="501"/>
      <c r="I170" s="503"/>
      <c r="J170" s="476"/>
      <c r="K170" s="484"/>
      <c r="L170" s="475"/>
      <c r="M170" s="476"/>
      <c r="N170" s="480"/>
      <c r="O170" s="470"/>
      <c r="P170" s="477"/>
      <c r="Q170" s="478"/>
      <c r="R170" s="479"/>
      <c r="S170" s="247" t="str">
        <f>IF(VLOOKUP(B170,'入力チェック（使用）'!A:G,6)&gt;=1, "←ERROR", "")</f>
        <v/>
      </c>
    </row>
    <row r="171" spans="1:19" s="298" customFormat="1" x14ac:dyDescent="0.15">
      <c r="A171" s="297">
        <v>1000152</v>
      </c>
      <c r="B171" s="487">
        <v>152</v>
      </c>
      <c r="C171" s="300"/>
      <c r="D171" s="474"/>
      <c r="E171" s="481"/>
      <c r="F171" s="495"/>
      <c r="G171" s="496"/>
      <c r="H171" s="501"/>
      <c r="I171" s="503"/>
      <c r="J171" s="476"/>
      <c r="K171" s="484"/>
      <c r="L171" s="475"/>
      <c r="M171" s="476"/>
      <c r="N171" s="480"/>
      <c r="O171" s="470"/>
      <c r="P171" s="477"/>
      <c r="Q171" s="478"/>
      <c r="R171" s="479"/>
      <c r="S171" s="247" t="str">
        <f>IF(VLOOKUP(B171,'入力チェック（使用）'!A:G,6)&gt;=1, "←ERROR", "")</f>
        <v/>
      </c>
    </row>
    <row r="172" spans="1:19" s="298" customFormat="1" x14ac:dyDescent="0.15">
      <c r="A172" s="297">
        <v>1000153</v>
      </c>
      <c r="B172" s="487">
        <v>153</v>
      </c>
      <c r="C172" s="300"/>
      <c r="D172" s="474"/>
      <c r="E172" s="481"/>
      <c r="F172" s="495"/>
      <c r="G172" s="496"/>
      <c r="H172" s="501"/>
      <c r="I172" s="503"/>
      <c r="J172" s="476"/>
      <c r="K172" s="484"/>
      <c r="L172" s="475"/>
      <c r="M172" s="476"/>
      <c r="N172" s="480"/>
      <c r="O172" s="470"/>
      <c r="P172" s="477"/>
      <c r="Q172" s="478"/>
      <c r="R172" s="479"/>
      <c r="S172" s="247" t="str">
        <f>IF(VLOOKUP(B172,'入力チェック（使用）'!A:G,6)&gt;=1, "←ERROR", "")</f>
        <v/>
      </c>
    </row>
    <row r="173" spans="1:19" s="298" customFormat="1" x14ac:dyDescent="0.15">
      <c r="A173" s="297">
        <v>1000154</v>
      </c>
      <c r="B173" s="487">
        <v>154</v>
      </c>
      <c r="C173" s="300"/>
      <c r="D173" s="474"/>
      <c r="E173" s="481"/>
      <c r="F173" s="495"/>
      <c r="G173" s="496"/>
      <c r="H173" s="501"/>
      <c r="I173" s="503"/>
      <c r="J173" s="476"/>
      <c r="K173" s="484"/>
      <c r="L173" s="475"/>
      <c r="M173" s="476"/>
      <c r="N173" s="480"/>
      <c r="O173" s="470"/>
      <c r="P173" s="477"/>
      <c r="Q173" s="478"/>
      <c r="R173" s="479"/>
      <c r="S173" s="247" t="str">
        <f>IF(VLOOKUP(B173,'入力チェック（使用）'!A:G,6)&gt;=1, "←ERROR", "")</f>
        <v/>
      </c>
    </row>
    <row r="174" spans="1:19" s="298" customFormat="1" x14ac:dyDescent="0.15">
      <c r="A174" s="297">
        <v>1000155</v>
      </c>
      <c r="B174" s="487">
        <v>155</v>
      </c>
      <c r="C174" s="300"/>
      <c r="D174" s="474"/>
      <c r="E174" s="481"/>
      <c r="F174" s="495"/>
      <c r="G174" s="496"/>
      <c r="H174" s="501"/>
      <c r="I174" s="503"/>
      <c r="J174" s="476"/>
      <c r="K174" s="484"/>
      <c r="L174" s="475"/>
      <c r="M174" s="476"/>
      <c r="N174" s="480"/>
      <c r="O174" s="470"/>
      <c r="P174" s="477"/>
      <c r="Q174" s="478"/>
      <c r="R174" s="479"/>
      <c r="S174" s="247" t="str">
        <f>IF(VLOOKUP(B174,'入力チェック（使用）'!A:G,6)&gt;=1, "←ERROR", "")</f>
        <v/>
      </c>
    </row>
    <row r="175" spans="1:19" s="298" customFormat="1" x14ac:dyDescent="0.15">
      <c r="A175" s="297">
        <v>1000156</v>
      </c>
      <c r="B175" s="487">
        <v>156</v>
      </c>
      <c r="C175" s="300"/>
      <c r="D175" s="474"/>
      <c r="E175" s="481"/>
      <c r="F175" s="495"/>
      <c r="G175" s="496"/>
      <c r="H175" s="501"/>
      <c r="I175" s="503"/>
      <c r="J175" s="476"/>
      <c r="K175" s="484"/>
      <c r="L175" s="475"/>
      <c r="M175" s="476"/>
      <c r="N175" s="480"/>
      <c r="O175" s="470"/>
      <c r="P175" s="477"/>
      <c r="Q175" s="478"/>
      <c r="R175" s="479"/>
      <c r="S175" s="247" t="str">
        <f>IF(VLOOKUP(B175,'入力チェック（使用）'!A:G,6)&gt;=1, "←ERROR", "")</f>
        <v/>
      </c>
    </row>
    <row r="176" spans="1:19" s="298" customFormat="1" x14ac:dyDescent="0.15">
      <c r="A176" s="297">
        <v>1000157</v>
      </c>
      <c r="B176" s="487">
        <v>157</v>
      </c>
      <c r="C176" s="300"/>
      <c r="D176" s="474"/>
      <c r="E176" s="481"/>
      <c r="F176" s="495"/>
      <c r="G176" s="496"/>
      <c r="H176" s="501"/>
      <c r="I176" s="503"/>
      <c r="J176" s="476"/>
      <c r="K176" s="484"/>
      <c r="L176" s="475"/>
      <c r="M176" s="476"/>
      <c r="N176" s="480"/>
      <c r="O176" s="470"/>
      <c r="P176" s="477"/>
      <c r="Q176" s="478"/>
      <c r="R176" s="479"/>
      <c r="S176" s="247" t="str">
        <f>IF(VLOOKUP(B176,'入力チェック（使用）'!A:G,6)&gt;=1, "←ERROR", "")</f>
        <v/>
      </c>
    </row>
    <row r="177" spans="1:19" s="298" customFormat="1" x14ac:dyDescent="0.15">
      <c r="A177" s="297">
        <v>1000158</v>
      </c>
      <c r="B177" s="487">
        <v>158</v>
      </c>
      <c r="C177" s="300"/>
      <c r="D177" s="474"/>
      <c r="E177" s="481"/>
      <c r="F177" s="495"/>
      <c r="G177" s="496"/>
      <c r="H177" s="501"/>
      <c r="I177" s="503"/>
      <c r="J177" s="476"/>
      <c r="K177" s="484"/>
      <c r="L177" s="475"/>
      <c r="M177" s="476"/>
      <c r="N177" s="480"/>
      <c r="O177" s="470"/>
      <c r="P177" s="477"/>
      <c r="Q177" s="478"/>
      <c r="R177" s="479"/>
      <c r="S177" s="247" t="str">
        <f>IF(VLOOKUP(B177,'入力チェック（使用）'!A:G,6)&gt;=1, "←ERROR", "")</f>
        <v/>
      </c>
    </row>
    <row r="178" spans="1:19" s="298" customFormat="1" x14ac:dyDescent="0.15">
      <c r="A178" s="297">
        <v>1000159</v>
      </c>
      <c r="B178" s="487">
        <v>159</v>
      </c>
      <c r="C178" s="300"/>
      <c r="D178" s="474"/>
      <c r="E178" s="481"/>
      <c r="F178" s="495"/>
      <c r="G178" s="496"/>
      <c r="H178" s="501"/>
      <c r="I178" s="503"/>
      <c r="J178" s="476"/>
      <c r="K178" s="484"/>
      <c r="L178" s="475"/>
      <c r="M178" s="476"/>
      <c r="N178" s="480"/>
      <c r="O178" s="470"/>
      <c r="P178" s="477"/>
      <c r="Q178" s="478"/>
      <c r="R178" s="479"/>
      <c r="S178" s="247" t="str">
        <f>IF(VLOOKUP(B178,'入力チェック（使用）'!A:G,6)&gt;=1, "←ERROR", "")</f>
        <v/>
      </c>
    </row>
    <row r="179" spans="1:19" s="298" customFormat="1" x14ac:dyDescent="0.15">
      <c r="A179" s="297">
        <v>1000160</v>
      </c>
      <c r="B179" s="487">
        <v>160</v>
      </c>
      <c r="C179" s="300"/>
      <c r="D179" s="474"/>
      <c r="E179" s="481"/>
      <c r="F179" s="495"/>
      <c r="G179" s="496"/>
      <c r="H179" s="501"/>
      <c r="I179" s="503"/>
      <c r="J179" s="476"/>
      <c r="K179" s="484"/>
      <c r="L179" s="475"/>
      <c r="M179" s="476"/>
      <c r="N179" s="480"/>
      <c r="O179" s="470"/>
      <c r="P179" s="477"/>
      <c r="Q179" s="478"/>
      <c r="R179" s="479"/>
      <c r="S179" s="247" t="str">
        <f>IF(VLOOKUP(B179,'入力チェック（使用）'!A:G,6)&gt;=1, "←ERROR", "")</f>
        <v/>
      </c>
    </row>
    <row r="180" spans="1:19" s="298" customFormat="1" x14ac:dyDescent="0.15">
      <c r="A180" s="297">
        <v>1000161</v>
      </c>
      <c r="B180" s="487">
        <v>161</v>
      </c>
      <c r="C180" s="300"/>
      <c r="D180" s="474"/>
      <c r="E180" s="481"/>
      <c r="F180" s="495"/>
      <c r="G180" s="496"/>
      <c r="H180" s="501"/>
      <c r="I180" s="503"/>
      <c r="J180" s="476"/>
      <c r="K180" s="484"/>
      <c r="L180" s="475"/>
      <c r="M180" s="476"/>
      <c r="N180" s="480"/>
      <c r="O180" s="470"/>
      <c r="P180" s="477"/>
      <c r="Q180" s="478"/>
      <c r="R180" s="479"/>
      <c r="S180" s="247" t="str">
        <f>IF(VLOOKUP(B180,'入力チェック（使用）'!A:G,6)&gt;=1, "←ERROR", "")</f>
        <v/>
      </c>
    </row>
    <row r="181" spans="1:19" s="298" customFormat="1" x14ac:dyDescent="0.15">
      <c r="A181" s="297">
        <v>1000162</v>
      </c>
      <c r="B181" s="487">
        <v>162</v>
      </c>
      <c r="C181" s="300"/>
      <c r="D181" s="474"/>
      <c r="E181" s="481"/>
      <c r="F181" s="495"/>
      <c r="G181" s="496"/>
      <c r="H181" s="501"/>
      <c r="I181" s="503"/>
      <c r="J181" s="476"/>
      <c r="K181" s="484"/>
      <c r="L181" s="475"/>
      <c r="M181" s="476"/>
      <c r="N181" s="480"/>
      <c r="O181" s="470"/>
      <c r="P181" s="477"/>
      <c r="Q181" s="478"/>
      <c r="R181" s="479"/>
      <c r="S181" s="247" t="str">
        <f>IF(VLOOKUP(B181,'入力チェック（使用）'!A:G,6)&gt;=1, "←ERROR", "")</f>
        <v/>
      </c>
    </row>
    <row r="182" spans="1:19" s="298" customFormat="1" x14ac:dyDescent="0.15">
      <c r="A182" s="297">
        <v>1000163</v>
      </c>
      <c r="B182" s="487">
        <v>163</v>
      </c>
      <c r="C182" s="300"/>
      <c r="D182" s="474"/>
      <c r="E182" s="481"/>
      <c r="F182" s="495"/>
      <c r="G182" s="496"/>
      <c r="H182" s="501"/>
      <c r="I182" s="503"/>
      <c r="J182" s="476"/>
      <c r="K182" s="484"/>
      <c r="L182" s="475"/>
      <c r="M182" s="476"/>
      <c r="N182" s="480"/>
      <c r="O182" s="470"/>
      <c r="P182" s="477"/>
      <c r="Q182" s="478"/>
      <c r="R182" s="479"/>
      <c r="S182" s="247" t="str">
        <f>IF(VLOOKUP(B182,'入力チェック（使用）'!A:G,6)&gt;=1, "←ERROR", "")</f>
        <v/>
      </c>
    </row>
    <row r="183" spans="1:19" s="298" customFormat="1" x14ac:dyDescent="0.15">
      <c r="A183" s="297">
        <v>1000164</v>
      </c>
      <c r="B183" s="487">
        <v>164</v>
      </c>
      <c r="C183" s="300"/>
      <c r="D183" s="474"/>
      <c r="E183" s="481"/>
      <c r="F183" s="495"/>
      <c r="G183" s="496"/>
      <c r="H183" s="501"/>
      <c r="I183" s="503"/>
      <c r="J183" s="476"/>
      <c r="K183" s="484"/>
      <c r="L183" s="475"/>
      <c r="M183" s="476"/>
      <c r="N183" s="480"/>
      <c r="O183" s="470"/>
      <c r="P183" s="477"/>
      <c r="Q183" s="478"/>
      <c r="R183" s="479"/>
      <c r="S183" s="247" t="str">
        <f>IF(VLOOKUP(B183,'入力チェック（使用）'!A:G,6)&gt;=1, "←ERROR", "")</f>
        <v/>
      </c>
    </row>
    <row r="184" spans="1:19" s="298" customFormat="1" x14ac:dyDescent="0.15">
      <c r="A184" s="297">
        <v>1000165</v>
      </c>
      <c r="B184" s="487">
        <v>165</v>
      </c>
      <c r="C184" s="300"/>
      <c r="D184" s="474"/>
      <c r="E184" s="481"/>
      <c r="F184" s="495"/>
      <c r="G184" s="496"/>
      <c r="H184" s="501"/>
      <c r="I184" s="503"/>
      <c r="J184" s="476"/>
      <c r="K184" s="484"/>
      <c r="L184" s="475"/>
      <c r="M184" s="476"/>
      <c r="N184" s="480"/>
      <c r="O184" s="470"/>
      <c r="P184" s="477"/>
      <c r="Q184" s="478"/>
      <c r="R184" s="479"/>
      <c r="S184" s="247" t="str">
        <f>IF(VLOOKUP(B184,'入力チェック（使用）'!A:G,6)&gt;=1, "←ERROR", "")</f>
        <v/>
      </c>
    </row>
    <row r="185" spans="1:19" s="298" customFormat="1" x14ac:dyDescent="0.15">
      <c r="A185" s="297">
        <v>1000166</v>
      </c>
      <c r="B185" s="487">
        <v>166</v>
      </c>
      <c r="C185" s="300"/>
      <c r="D185" s="474"/>
      <c r="E185" s="481"/>
      <c r="F185" s="495"/>
      <c r="G185" s="496"/>
      <c r="H185" s="501"/>
      <c r="I185" s="503"/>
      <c r="J185" s="476"/>
      <c r="K185" s="484"/>
      <c r="L185" s="475"/>
      <c r="M185" s="476"/>
      <c r="N185" s="480"/>
      <c r="O185" s="470"/>
      <c r="P185" s="477"/>
      <c r="Q185" s="478"/>
      <c r="R185" s="479"/>
      <c r="S185" s="247" t="str">
        <f>IF(VLOOKUP(B185,'入力チェック（使用）'!A:G,6)&gt;=1, "←ERROR", "")</f>
        <v/>
      </c>
    </row>
    <row r="186" spans="1:19" s="298" customFormat="1" x14ac:dyDescent="0.15">
      <c r="A186" s="297">
        <v>1000167</v>
      </c>
      <c r="B186" s="487">
        <v>167</v>
      </c>
      <c r="C186" s="300"/>
      <c r="D186" s="474"/>
      <c r="E186" s="481"/>
      <c r="F186" s="495"/>
      <c r="G186" s="496"/>
      <c r="H186" s="501"/>
      <c r="I186" s="503"/>
      <c r="J186" s="476"/>
      <c r="K186" s="484"/>
      <c r="L186" s="475"/>
      <c r="M186" s="476"/>
      <c r="N186" s="480"/>
      <c r="O186" s="470"/>
      <c r="P186" s="477"/>
      <c r="Q186" s="478"/>
      <c r="R186" s="479"/>
      <c r="S186" s="247" t="str">
        <f>IF(VLOOKUP(B186,'入力チェック（使用）'!A:G,6)&gt;=1, "←ERROR", "")</f>
        <v/>
      </c>
    </row>
    <row r="187" spans="1:19" s="298" customFormat="1" x14ac:dyDescent="0.15">
      <c r="A187" s="297">
        <v>1000168</v>
      </c>
      <c r="B187" s="487">
        <v>168</v>
      </c>
      <c r="C187" s="300"/>
      <c r="D187" s="474"/>
      <c r="E187" s="481"/>
      <c r="F187" s="495"/>
      <c r="G187" s="496"/>
      <c r="H187" s="501"/>
      <c r="I187" s="503"/>
      <c r="J187" s="476"/>
      <c r="K187" s="484"/>
      <c r="L187" s="475"/>
      <c r="M187" s="476"/>
      <c r="N187" s="480"/>
      <c r="O187" s="470"/>
      <c r="P187" s="477"/>
      <c r="Q187" s="478"/>
      <c r="R187" s="479"/>
      <c r="S187" s="247" t="str">
        <f>IF(VLOOKUP(B187,'入力チェック（使用）'!A:G,6)&gt;=1, "←ERROR", "")</f>
        <v/>
      </c>
    </row>
    <row r="188" spans="1:19" s="298" customFormat="1" x14ac:dyDescent="0.15">
      <c r="A188" s="297">
        <v>1000169</v>
      </c>
      <c r="B188" s="487">
        <v>169</v>
      </c>
      <c r="C188" s="300"/>
      <c r="D188" s="474"/>
      <c r="E188" s="481"/>
      <c r="F188" s="495"/>
      <c r="G188" s="496"/>
      <c r="H188" s="501"/>
      <c r="I188" s="503"/>
      <c r="J188" s="476"/>
      <c r="K188" s="484"/>
      <c r="L188" s="475"/>
      <c r="M188" s="476"/>
      <c r="N188" s="480"/>
      <c r="O188" s="470"/>
      <c r="P188" s="477"/>
      <c r="Q188" s="478"/>
      <c r="R188" s="479"/>
      <c r="S188" s="247" t="str">
        <f>IF(VLOOKUP(B188,'入力チェック（使用）'!A:G,6)&gt;=1, "←ERROR", "")</f>
        <v/>
      </c>
    </row>
    <row r="189" spans="1:19" s="298" customFormat="1" x14ac:dyDescent="0.15">
      <c r="A189" s="297">
        <v>1000170</v>
      </c>
      <c r="B189" s="487">
        <v>170</v>
      </c>
      <c r="C189" s="300"/>
      <c r="D189" s="474"/>
      <c r="E189" s="481"/>
      <c r="F189" s="495"/>
      <c r="G189" s="496"/>
      <c r="H189" s="501"/>
      <c r="I189" s="503"/>
      <c r="J189" s="476"/>
      <c r="K189" s="484"/>
      <c r="L189" s="475"/>
      <c r="M189" s="476"/>
      <c r="N189" s="480"/>
      <c r="O189" s="470"/>
      <c r="P189" s="477"/>
      <c r="Q189" s="478"/>
      <c r="R189" s="479"/>
      <c r="S189" s="247" t="str">
        <f>IF(VLOOKUP(B189,'入力チェック（使用）'!A:G,6)&gt;=1, "←ERROR", "")</f>
        <v/>
      </c>
    </row>
    <row r="190" spans="1:19" s="298" customFormat="1" x14ac:dyDescent="0.15">
      <c r="A190" s="297">
        <v>1000171</v>
      </c>
      <c r="B190" s="487">
        <v>171</v>
      </c>
      <c r="C190" s="300"/>
      <c r="D190" s="474"/>
      <c r="E190" s="481"/>
      <c r="F190" s="495"/>
      <c r="G190" s="496"/>
      <c r="H190" s="501"/>
      <c r="I190" s="503"/>
      <c r="J190" s="476"/>
      <c r="K190" s="484"/>
      <c r="L190" s="475"/>
      <c r="M190" s="476"/>
      <c r="N190" s="480"/>
      <c r="O190" s="470"/>
      <c r="P190" s="477"/>
      <c r="Q190" s="478"/>
      <c r="R190" s="479"/>
      <c r="S190" s="247" t="str">
        <f>IF(VLOOKUP(B190,'入力チェック（使用）'!A:G,6)&gt;=1, "←ERROR", "")</f>
        <v/>
      </c>
    </row>
    <row r="191" spans="1:19" s="298" customFormat="1" x14ac:dyDescent="0.15">
      <c r="A191" s="297">
        <v>1000172</v>
      </c>
      <c r="B191" s="487">
        <v>172</v>
      </c>
      <c r="C191" s="300"/>
      <c r="D191" s="474"/>
      <c r="E191" s="481"/>
      <c r="F191" s="495"/>
      <c r="G191" s="496"/>
      <c r="H191" s="501"/>
      <c r="I191" s="503"/>
      <c r="J191" s="476"/>
      <c r="K191" s="484"/>
      <c r="L191" s="475"/>
      <c r="M191" s="476"/>
      <c r="N191" s="480"/>
      <c r="O191" s="470"/>
      <c r="P191" s="477"/>
      <c r="Q191" s="478"/>
      <c r="R191" s="479"/>
      <c r="S191" s="247" t="str">
        <f>IF(VLOOKUP(B191,'入力チェック（使用）'!A:G,6)&gt;=1, "←ERROR", "")</f>
        <v/>
      </c>
    </row>
    <row r="192" spans="1:19" s="298" customFormat="1" x14ac:dyDescent="0.15">
      <c r="A192" s="297">
        <v>1000173</v>
      </c>
      <c r="B192" s="487">
        <v>173</v>
      </c>
      <c r="C192" s="300"/>
      <c r="D192" s="474"/>
      <c r="E192" s="481"/>
      <c r="F192" s="495"/>
      <c r="G192" s="496"/>
      <c r="H192" s="501"/>
      <c r="I192" s="503"/>
      <c r="J192" s="476"/>
      <c r="K192" s="484"/>
      <c r="L192" s="475"/>
      <c r="M192" s="476"/>
      <c r="N192" s="480"/>
      <c r="O192" s="470"/>
      <c r="P192" s="477"/>
      <c r="Q192" s="478"/>
      <c r="R192" s="479"/>
      <c r="S192" s="247" t="str">
        <f>IF(VLOOKUP(B192,'入力チェック（使用）'!A:G,6)&gt;=1, "←ERROR", "")</f>
        <v/>
      </c>
    </row>
    <row r="193" spans="1:19" s="298" customFormat="1" x14ac:dyDescent="0.15">
      <c r="A193" s="297">
        <v>1000174</v>
      </c>
      <c r="B193" s="487">
        <v>174</v>
      </c>
      <c r="C193" s="300"/>
      <c r="D193" s="474"/>
      <c r="E193" s="481"/>
      <c r="F193" s="495"/>
      <c r="G193" s="496"/>
      <c r="H193" s="501"/>
      <c r="I193" s="503"/>
      <c r="J193" s="476"/>
      <c r="K193" s="484"/>
      <c r="L193" s="475"/>
      <c r="M193" s="476"/>
      <c r="N193" s="480"/>
      <c r="O193" s="470"/>
      <c r="P193" s="477"/>
      <c r="Q193" s="478"/>
      <c r="R193" s="479"/>
      <c r="S193" s="247" t="str">
        <f>IF(VLOOKUP(B193,'入力チェック（使用）'!A:G,6)&gt;=1, "←ERROR", "")</f>
        <v/>
      </c>
    </row>
    <row r="194" spans="1:19" s="298" customFormat="1" x14ac:dyDescent="0.15">
      <c r="A194" s="297">
        <v>1000175</v>
      </c>
      <c r="B194" s="487">
        <v>175</v>
      </c>
      <c r="C194" s="300"/>
      <c r="D194" s="474"/>
      <c r="E194" s="481"/>
      <c r="F194" s="495"/>
      <c r="G194" s="496"/>
      <c r="H194" s="501"/>
      <c r="I194" s="503"/>
      <c r="J194" s="476"/>
      <c r="K194" s="484"/>
      <c r="L194" s="475"/>
      <c r="M194" s="476"/>
      <c r="N194" s="480"/>
      <c r="O194" s="470"/>
      <c r="P194" s="477"/>
      <c r="Q194" s="478"/>
      <c r="R194" s="479"/>
      <c r="S194" s="247" t="str">
        <f>IF(VLOOKUP(B194,'入力チェック（使用）'!A:G,6)&gt;=1, "←ERROR", "")</f>
        <v/>
      </c>
    </row>
    <row r="195" spans="1:19" s="298" customFormat="1" x14ac:dyDescent="0.15">
      <c r="A195" s="297">
        <v>1000176</v>
      </c>
      <c r="B195" s="487">
        <v>176</v>
      </c>
      <c r="C195" s="300"/>
      <c r="D195" s="474"/>
      <c r="E195" s="481"/>
      <c r="F195" s="495"/>
      <c r="G195" s="496"/>
      <c r="H195" s="501"/>
      <c r="I195" s="503"/>
      <c r="J195" s="476"/>
      <c r="K195" s="484"/>
      <c r="L195" s="475"/>
      <c r="M195" s="476"/>
      <c r="N195" s="480"/>
      <c r="O195" s="470"/>
      <c r="P195" s="477"/>
      <c r="Q195" s="478"/>
      <c r="R195" s="479"/>
      <c r="S195" s="247" t="str">
        <f>IF(VLOOKUP(B195,'入力チェック（使用）'!A:G,6)&gt;=1, "←ERROR", "")</f>
        <v/>
      </c>
    </row>
    <row r="196" spans="1:19" s="298" customFormat="1" x14ac:dyDescent="0.15">
      <c r="A196" s="297">
        <v>1000177</v>
      </c>
      <c r="B196" s="487">
        <v>177</v>
      </c>
      <c r="C196" s="300"/>
      <c r="D196" s="474"/>
      <c r="E196" s="481"/>
      <c r="F196" s="495"/>
      <c r="G196" s="496"/>
      <c r="H196" s="501"/>
      <c r="I196" s="503"/>
      <c r="J196" s="476"/>
      <c r="K196" s="484"/>
      <c r="L196" s="475"/>
      <c r="M196" s="476"/>
      <c r="N196" s="480"/>
      <c r="O196" s="470"/>
      <c r="P196" s="477"/>
      <c r="Q196" s="478"/>
      <c r="R196" s="479"/>
      <c r="S196" s="247" t="str">
        <f>IF(VLOOKUP(B196,'入力チェック（使用）'!A:G,6)&gt;=1, "←ERROR", "")</f>
        <v/>
      </c>
    </row>
    <row r="197" spans="1:19" s="298" customFormat="1" x14ac:dyDescent="0.15">
      <c r="A197" s="297">
        <v>1000178</v>
      </c>
      <c r="B197" s="487">
        <v>178</v>
      </c>
      <c r="C197" s="300"/>
      <c r="D197" s="474"/>
      <c r="E197" s="481"/>
      <c r="F197" s="495"/>
      <c r="G197" s="496"/>
      <c r="H197" s="501"/>
      <c r="I197" s="503"/>
      <c r="J197" s="476"/>
      <c r="K197" s="484"/>
      <c r="L197" s="475"/>
      <c r="M197" s="476"/>
      <c r="N197" s="480"/>
      <c r="O197" s="470"/>
      <c r="P197" s="477"/>
      <c r="Q197" s="478"/>
      <c r="R197" s="479"/>
      <c r="S197" s="247" t="str">
        <f>IF(VLOOKUP(B197,'入力チェック（使用）'!A:G,6)&gt;=1, "←ERROR", "")</f>
        <v/>
      </c>
    </row>
    <row r="198" spans="1:19" s="298" customFormat="1" x14ac:dyDescent="0.15">
      <c r="A198" s="297">
        <v>1000179</v>
      </c>
      <c r="B198" s="487">
        <v>179</v>
      </c>
      <c r="C198" s="300"/>
      <c r="D198" s="474"/>
      <c r="E198" s="481"/>
      <c r="F198" s="495"/>
      <c r="G198" s="496"/>
      <c r="H198" s="501"/>
      <c r="I198" s="503"/>
      <c r="J198" s="476"/>
      <c r="K198" s="484"/>
      <c r="L198" s="475"/>
      <c r="M198" s="476"/>
      <c r="N198" s="480"/>
      <c r="O198" s="470"/>
      <c r="P198" s="477"/>
      <c r="Q198" s="478"/>
      <c r="R198" s="479"/>
      <c r="S198" s="247" t="str">
        <f>IF(VLOOKUP(B198,'入力チェック（使用）'!A:G,6)&gt;=1, "←ERROR", "")</f>
        <v/>
      </c>
    </row>
    <row r="199" spans="1:19" s="298" customFormat="1" x14ac:dyDescent="0.15">
      <c r="A199" s="297">
        <v>1000180</v>
      </c>
      <c r="B199" s="487">
        <v>180</v>
      </c>
      <c r="C199" s="300"/>
      <c r="D199" s="474"/>
      <c r="E199" s="481"/>
      <c r="F199" s="495"/>
      <c r="G199" s="496"/>
      <c r="H199" s="501"/>
      <c r="I199" s="503"/>
      <c r="J199" s="476"/>
      <c r="K199" s="484"/>
      <c r="L199" s="475"/>
      <c r="M199" s="476"/>
      <c r="N199" s="480"/>
      <c r="O199" s="470"/>
      <c r="P199" s="477"/>
      <c r="Q199" s="478"/>
      <c r="R199" s="479"/>
      <c r="S199" s="247" t="str">
        <f>IF(VLOOKUP(B199,'入力チェック（使用）'!A:G,6)&gt;=1, "←ERROR", "")</f>
        <v/>
      </c>
    </row>
    <row r="200" spans="1:19" s="298" customFormat="1" x14ac:dyDescent="0.15">
      <c r="A200" s="297">
        <v>1000181</v>
      </c>
      <c r="B200" s="487">
        <v>181</v>
      </c>
      <c r="C200" s="300"/>
      <c r="D200" s="474"/>
      <c r="E200" s="481"/>
      <c r="F200" s="495"/>
      <c r="G200" s="496"/>
      <c r="H200" s="501"/>
      <c r="I200" s="503"/>
      <c r="J200" s="476"/>
      <c r="K200" s="484"/>
      <c r="L200" s="475"/>
      <c r="M200" s="476"/>
      <c r="N200" s="480"/>
      <c r="O200" s="470"/>
      <c r="P200" s="477"/>
      <c r="Q200" s="478"/>
      <c r="R200" s="479"/>
      <c r="S200" s="247" t="str">
        <f>IF(VLOOKUP(B200,'入力チェック（使用）'!A:G,6)&gt;=1, "←ERROR", "")</f>
        <v/>
      </c>
    </row>
    <row r="201" spans="1:19" s="298" customFormat="1" x14ac:dyDescent="0.15">
      <c r="A201" s="297">
        <v>1000182</v>
      </c>
      <c r="B201" s="487">
        <v>182</v>
      </c>
      <c r="C201" s="300"/>
      <c r="D201" s="474"/>
      <c r="E201" s="481"/>
      <c r="F201" s="495"/>
      <c r="G201" s="496"/>
      <c r="H201" s="501"/>
      <c r="I201" s="503"/>
      <c r="J201" s="476"/>
      <c r="K201" s="484"/>
      <c r="L201" s="475"/>
      <c r="M201" s="476"/>
      <c r="N201" s="480"/>
      <c r="O201" s="470"/>
      <c r="P201" s="477"/>
      <c r="Q201" s="478"/>
      <c r="R201" s="479"/>
      <c r="S201" s="247" t="str">
        <f>IF(VLOOKUP(B201,'入力チェック（使用）'!A:G,6)&gt;=1, "←ERROR", "")</f>
        <v/>
      </c>
    </row>
    <row r="202" spans="1:19" s="298" customFormat="1" x14ac:dyDescent="0.15">
      <c r="A202" s="297">
        <v>1000183</v>
      </c>
      <c r="B202" s="487">
        <v>183</v>
      </c>
      <c r="C202" s="300"/>
      <c r="D202" s="474"/>
      <c r="E202" s="481"/>
      <c r="F202" s="495"/>
      <c r="G202" s="496"/>
      <c r="H202" s="501"/>
      <c r="I202" s="503"/>
      <c r="J202" s="476"/>
      <c r="K202" s="484"/>
      <c r="L202" s="475"/>
      <c r="M202" s="476"/>
      <c r="N202" s="480"/>
      <c r="O202" s="470"/>
      <c r="P202" s="477"/>
      <c r="Q202" s="478"/>
      <c r="R202" s="479"/>
      <c r="S202" s="247" t="str">
        <f>IF(VLOOKUP(B202,'入力チェック（使用）'!A:G,6)&gt;=1, "←ERROR", "")</f>
        <v/>
      </c>
    </row>
    <row r="203" spans="1:19" s="298" customFormat="1" x14ac:dyDescent="0.15">
      <c r="A203" s="297">
        <v>1000184</v>
      </c>
      <c r="B203" s="487">
        <v>184</v>
      </c>
      <c r="C203" s="300"/>
      <c r="D203" s="474"/>
      <c r="E203" s="481"/>
      <c r="F203" s="495"/>
      <c r="G203" s="496"/>
      <c r="H203" s="501"/>
      <c r="I203" s="503"/>
      <c r="J203" s="476"/>
      <c r="K203" s="484"/>
      <c r="L203" s="475"/>
      <c r="M203" s="476"/>
      <c r="N203" s="480"/>
      <c r="O203" s="470"/>
      <c r="P203" s="477"/>
      <c r="Q203" s="478"/>
      <c r="R203" s="479"/>
      <c r="S203" s="247" t="str">
        <f>IF(VLOOKUP(B203,'入力チェック（使用）'!A:G,6)&gt;=1, "←ERROR", "")</f>
        <v/>
      </c>
    </row>
    <row r="204" spans="1:19" s="298" customFormat="1" x14ac:dyDescent="0.15">
      <c r="A204" s="297">
        <v>1000185</v>
      </c>
      <c r="B204" s="487">
        <v>185</v>
      </c>
      <c r="C204" s="300"/>
      <c r="D204" s="474"/>
      <c r="E204" s="481"/>
      <c r="F204" s="495"/>
      <c r="G204" s="496"/>
      <c r="H204" s="501"/>
      <c r="I204" s="503"/>
      <c r="J204" s="476"/>
      <c r="K204" s="484"/>
      <c r="L204" s="475"/>
      <c r="M204" s="476"/>
      <c r="N204" s="480"/>
      <c r="O204" s="470"/>
      <c r="P204" s="477"/>
      <c r="Q204" s="478"/>
      <c r="R204" s="479"/>
      <c r="S204" s="247" t="str">
        <f>IF(VLOOKUP(B204,'入力チェック（使用）'!A:G,6)&gt;=1, "←ERROR", "")</f>
        <v/>
      </c>
    </row>
    <row r="205" spans="1:19" s="298" customFormat="1" x14ac:dyDescent="0.15">
      <c r="A205" s="297">
        <v>1000186</v>
      </c>
      <c r="B205" s="487">
        <v>186</v>
      </c>
      <c r="C205" s="300"/>
      <c r="D205" s="474"/>
      <c r="E205" s="481"/>
      <c r="F205" s="495"/>
      <c r="G205" s="496"/>
      <c r="H205" s="501"/>
      <c r="I205" s="503"/>
      <c r="J205" s="476"/>
      <c r="K205" s="484"/>
      <c r="L205" s="475"/>
      <c r="M205" s="476"/>
      <c r="N205" s="480"/>
      <c r="O205" s="470"/>
      <c r="P205" s="477"/>
      <c r="Q205" s="478"/>
      <c r="R205" s="479"/>
      <c r="S205" s="247" t="str">
        <f>IF(VLOOKUP(B205,'入力チェック（使用）'!A:G,6)&gt;=1, "←ERROR", "")</f>
        <v/>
      </c>
    </row>
    <row r="206" spans="1:19" s="298" customFormat="1" x14ac:dyDescent="0.15">
      <c r="A206" s="297">
        <v>1000187</v>
      </c>
      <c r="B206" s="487">
        <v>187</v>
      </c>
      <c r="C206" s="300"/>
      <c r="D206" s="474"/>
      <c r="E206" s="481"/>
      <c r="F206" s="495"/>
      <c r="G206" s="496"/>
      <c r="H206" s="501"/>
      <c r="I206" s="503"/>
      <c r="J206" s="476"/>
      <c r="K206" s="484"/>
      <c r="L206" s="475"/>
      <c r="M206" s="476"/>
      <c r="N206" s="480"/>
      <c r="O206" s="470"/>
      <c r="P206" s="477"/>
      <c r="Q206" s="478"/>
      <c r="R206" s="479"/>
      <c r="S206" s="247" t="str">
        <f>IF(VLOOKUP(B206,'入力チェック（使用）'!A:G,6)&gt;=1, "←ERROR", "")</f>
        <v/>
      </c>
    </row>
    <row r="207" spans="1:19" s="298" customFormat="1" x14ac:dyDescent="0.15">
      <c r="A207" s="297">
        <v>1000188</v>
      </c>
      <c r="B207" s="487">
        <v>188</v>
      </c>
      <c r="C207" s="300"/>
      <c r="D207" s="474"/>
      <c r="E207" s="481"/>
      <c r="F207" s="495"/>
      <c r="G207" s="496"/>
      <c r="H207" s="501"/>
      <c r="I207" s="503"/>
      <c r="J207" s="476"/>
      <c r="K207" s="484"/>
      <c r="L207" s="475"/>
      <c r="M207" s="476"/>
      <c r="N207" s="480"/>
      <c r="O207" s="470"/>
      <c r="P207" s="477"/>
      <c r="Q207" s="478"/>
      <c r="R207" s="479"/>
      <c r="S207" s="247" t="str">
        <f>IF(VLOOKUP(B207,'入力チェック（使用）'!A:G,6)&gt;=1, "←ERROR", "")</f>
        <v/>
      </c>
    </row>
    <row r="208" spans="1:19" s="298" customFormat="1" x14ac:dyDescent="0.15">
      <c r="A208" s="297">
        <v>1000189</v>
      </c>
      <c r="B208" s="487">
        <v>189</v>
      </c>
      <c r="C208" s="300"/>
      <c r="D208" s="474"/>
      <c r="E208" s="481"/>
      <c r="F208" s="495"/>
      <c r="G208" s="496"/>
      <c r="H208" s="501"/>
      <c r="I208" s="503"/>
      <c r="J208" s="476"/>
      <c r="K208" s="484"/>
      <c r="L208" s="475"/>
      <c r="M208" s="476"/>
      <c r="N208" s="480"/>
      <c r="O208" s="470"/>
      <c r="P208" s="477"/>
      <c r="Q208" s="478"/>
      <c r="R208" s="479"/>
      <c r="S208" s="247" t="str">
        <f>IF(VLOOKUP(B208,'入力チェック（使用）'!A:G,6)&gt;=1, "←ERROR", "")</f>
        <v/>
      </c>
    </row>
    <row r="209" spans="1:19" s="298" customFormat="1" x14ac:dyDescent="0.15">
      <c r="A209" s="297">
        <v>1000190</v>
      </c>
      <c r="B209" s="487">
        <v>190</v>
      </c>
      <c r="C209" s="300"/>
      <c r="D209" s="474"/>
      <c r="E209" s="481"/>
      <c r="F209" s="495"/>
      <c r="G209" s="496"/>
      <c r="H209" s="501"/>
      <c r="I209" s="503"/>
      <c r="J209" s="476"/>
      <c r="K209" s="484"/>
      <c r="L209" s="475"/>
      <c r="M209" s="476"/>
      <c r="N209" s="480"/>
      <c r="O209" s="470"/>
      <c r="P209" s="477"/>
      <c r="Q209" s="478"/>
      <c r="R209" s="479"/>
      <c r="S209" s="247" t="str">
        <f>IF(VLOOKUP(B209,'入力チェック（使用）'!A:G,6)&gt;=1, "←ERROR", "")</f>
        <v/>
      </c>
    </row>
    <row r="210" spans="1:19" s="298" customFormat="1" x14ac:dyDescent="0.15">
      <c r="A210" s="297">
        <v>1000191</v>
      </c>
      <c r="B210" s="487">
        <v>191</v>
      </c>
      <c r="C210" s="300"/>
      <c r="D210" s="474"/>
      <c r="E210" s="481"/>
      <c r="F210" s="495"/>
      <c r="G210" s="496"/>
      <c r="H210" s="501"/>
      <c r="I210" s="503"/>
      <c r="J210" s="476"/>
      <c r="K210" s="484"/>
      <c r="L210" s="475"/>
      <c r="M210" s="476"/>
      <c r="N210" s="480"/>
      <c r="O210" s="470"/>
      <c r="P210" s="477"/>
      <c r="Q210" s="478"/>
      <c r="R210" s="479"/>
      <c r="S210" s="247" t="str">
        <f>IF(VLOOKUP(B210,'入力チェック（使用）'!A:G,6)&gt;=1, "←ERROR", "")</f>
        <v/>
      </c>
    </row>
    <row r="211" spans="1:19" s="298" customFormat="1" x14ac:dyDescent="0.15">
      <c r="A211" s="297">
        <v>1000192</v>
      </c>
      <c r="B211" s="487">
        <v>192</v>
      </c>
      <c r="C211" s="300"/>
      <c r="D211" s="474"/>
      <c r="E211" s="481"/>
      <c r="F211" s="495"/>
      <c r="G211" s="496"/>
      <c r="H211" s="501"/>
      <c r="I211" s="503"/>
      <c r="J211" s="476"/>
      <c r="K211" s="484"/>
      <c r="L211" s="475"/>
      <c r="M211" s="476"/>
      <c r="N211" s="480"/>
      <c r="O211" s="470"/>
      <c r="P211" s="477"/>
      <c r="Q211" s="478"/>
      <c r="R211" s="479"/>
      <c r="S211" s="247" t="str">
        <f>IF(VLOOKUP(B211,'入力チェック（使用）'!A:G,6)&gt;=1, "←ERROR", "")</f>
        <v/>
      </c>
    </row>
    <row r="212" spans="1:19" s="298" customFormat="1" x14ac:dyDescent="0.15">
      <c r="A212" s="297">
        <v>1000193</v>
      </c>
      <c r="B212" s="487">
        <v>193</v>
      </c>
      <c r="C212" s="300"/>
      <c r="D212" s="474"/>
      <c r="E212" s="481"/>
      <c r="F212" s="495"/>
      <c r="G212" s="496"/>
      <c r="H212" s="501"/>
      <c r="I212" s="503"/>
      <c r="J212" s="476"/>
      <c r="K212" s="484"/>
      <c r="L212" s="475"/>
      <c r="M212" s="476"/>
      <c r="N212" s="480"/>
      <c r="O212" s="470"/>
      <c r="P212" s="477"/>
      <c r="Q212" s="478"/>
      <c r="R212" s="479"/>
      <c r="S212" s="247" t="str">
        <f>IF(VLOOKUP(B212,'入力チェック（使用）'!A:G,6)&gt;=1, "←ERROR", "")</f>
        <v/>
      </c>
    </row>
    <row r="213" spans="1:19" s="298" customFormat="1" x14ac:dyDescent="0.15">
      <c r="A213" s="297">
        <v>1000194</v>
      </c>
      <c r="B213" s="487">
        <v>194</v>
      </c>
      <c r="C213" s="300"/>
      <c r="D213" s="474"/>
      <c r="E213" s="481"/>
      <c r="F213" s="495"/>
      <c r="G213" s="496"/>
      <c r="H213" s="501"/>
      <c r="I213" s="503"/>
      <c r="J213" s="476"/>
      <c r="K213" s="484"/>
      <c r="L213" s="475"/>
      <c r="M213" s="476"/>
      <c r="N213" s="480"/>
      <c r="O213" s="470"/>
      <c r="P213" s="477"/>
      <c r="Q213" s="478"/>
      <c r="R213" s="479"/>
      <c r="S213" s="247" t="str">
        <f>IF(VLOOKUP(B213,'入力チェック（使用）'!A:G,6)&gt;=1, "←ERROR", "")</f>
        <v/>
      </c>
    </row>
    <row r="214" spans="1:19" s="298" customFormat="1" x14ac:dyDescent="0.15">
      <c r="A214" s="297">
        <v>1000195</v>
      </c>
      <c r="B214" s="487">
        <v>195</v>
      </c>
      <c r="C214" s="300"/>
      <c r="D214" s="474"/>
      <c r="E214" s="481"/>
      <c r="F214" s="495"/>
      <c r="G214" s="496"/>
      <c r="H214" s="501"/>
      <c r="I214" s="503"/>
      <c r="J214" s="476"/>
      <c r="K214" s="484"/>
      <c r="L214" s="475"/>
      <c r="M214" s="476"/>
      <c r="N214" s="480"/>
      <c r="O214" s="470"/>
      <c r="P214" s="477"/>
      <c r="Q214" s="478"/>
      <c r="R214" s="479"/>
      <c r="S214" s="247" t="str">
        <f>IF(VLOOKUP(B214,'入力チェック（使用）'!A:G,6)&gt;=1, "←ERROR", "")</f>
        <v/>
      </c>
    </row>
    <row r="215" spans="1:19" s="298" customFormat="1" x14ac:dyDescent="0.15">
      <c r="A215" s="297">
        <v>1000196</v>
      </c>
      <c r="B215" s="487">
        <v>196</v>
      </c>
      <c r="C215" s="300"/>
      <c r="D215" s="474"/>
      <c r="E215" s="481"/>
      <c r="F215" s="495"/>
      <c r="G215" s="496"/>
      <c r="H215" s="501"/>
      <c r="I215" s="503"/>
      <c r="J215" s="476"/>
      <c r="K215" s="484"/>
      <c r="L215" s="475"/>
      <c r="M215" s="476"/>
      <c r="N215" s="480"/>
      <c r="O215" s="470"/>
      <c r="P215" s="477"/>
      <c r="Q215" s="478"/>
      <c r="R215" s="479"/>
      <c r="S215" s="247" t="str">
        <f>IF(VLOOKUP(B215,'入力チェック（使用）'!A:G,6)&gt;=1, "←ERROR", "")</f>
        <v/>
      </c>
    </row>
    <row r="216" spans="1:19" s="298" customFormat="1" x14ac:dyDescent="0.15">
      <c r="A216" s="297">
        <v>1000197</v>
      </c>
      <c r="B216" s="487">
        <v>197</v>
      </c>
      <c r="C216" s="300"/>
      <c r="D216" s="474"/>
      <c r="E216" s="481"/>
      <c r="F216" s="495"/>
      <c r="G216" s="496"/>
      <c r="H216" s="501"/>
      <c r="I216" s="503"/>
      <c r="J216" s="476"/>
      <c r="K216" s="484"/>
      <c r="L216" s="475"/>
      <c r="M216" s="476"/>
      <c r="N216" s="480"/>
      <c r="O216" s="470"/>
      <c r="P216" s="477"/>
      <c r="Q216" s="478"/>
      <c r="R216" s="479"/>
      <c r="S216" s="247" t="str">
        <f>IF(VLOOKUP(B216,'入力チェック（使用）'!A:G,6)&gt;=1, "←ERROR", "")</f>
        <v/>
      </c>
    </row>
    <row r="217" spans="1:19" s="298" customFormat="1" x14ac:dyDescent="0.15">
      <c r="A217" s="297">
        <v>1000198</v>
      </c>
      <c r="B217" s="487">
        <v>198</v>
      </c>
      <c r="C217" s="300"/>
      <c r="D217" s="474"/>
      <c r="E217" s="481"/>
      <c r="F217" s="495"/>
      <c r="G217" s="496"/>
      <c r="H217" s="501"/>
      <c r="I217" s="503"/>
      <c r="J217" s="476"/>
      <c r="K217" s="484"/>
      <c r="L217" s="475"/>
      <c r="M217" s="476"/>
      <c r="N217" s="480"/>
      <c r="O217" s="470"/>
      <c r="P217" s="477"/>
      <c r="Q217" s="478"/>
      <c r="R217" s="479"/>
      <c r="S217" s="247" t="str">
        <f>IF(VLOOKUP(B217,'入力チェック（使用）'!A:G,6)&gt;=1, "←ERROR", "")</f>
        <v/>
      </c>
    </row>
    <row r="218" spans="1:19" s="298" customFormat="1" x14ac:dyDescent="0.15">
      <c r="A218" s="297">
        <v>1000199</v>
      </c>
      <c r="B218" s="487">
        <v>199</v>
      </c>
      <c r="C218" s="300"/>
      <c r="D218" s="474"/>
      <c r="E218" s="481"/>
      <c r="F218" s="495"/>
      <c r="G218" s="496"/>
      <c r="H218" s="501"/>
      <c r="I218" s="503"/>
      <c r="J218" s="476"/>
      <c r="K218" s="484"/>
      <c r="L218" s="475"/>
      <c r="M218" s="476"/>
      <c r="N218" s="480"/>
      <c r="O218" s="470"/>
      <c r="P218" s="477"/>
      <c r="Q218" s="478"/>
      <c r="R218" s="479"/>
      <c r="S218" s="247" t="str">
        <f>IF(VLOOKUP(B218,'入力チェック（使用）'!A:G,6)&gt;=1, "←ERROR", "")</f>
        <v/>
      </c>
    </row>
    <row r="219" spans="1:19" s="298" customFormat="1" x14ac:dyDescent="0.15">
      <c r="A219" s="297">
        <v>1000200</v>
      </c>
      <c r="B219" s="487">
        <v>200</v>
      </c>
      <c r="C219" s="300"/>
      <c r="D219" s="474"/>
      <c r="E219" s="481"/>
      <c r="F219" s="495"/>
      <c r="G219" s="496"/>
      <c r="H219" s="501"/>
      <c r="I219" s="503"/>
      <c r="J219" s="476"/>
      <c r="K219" s="484"/>
      <c r="L219" s="475"/>
      <c r="M219" s="476"/>
      <c r="N219" s="480"/>
      <c r="O219" s="470"/>
      <c r="P219" s="477"/>
      <c r="Q219" s="478"/>
      <c r="R219" s="479"/>
      <c r="S219" s="247" t="str">
        <f>IF(VLOOKUP(B219,'入力チェック（使用）'!A:G,6)&gt;=1, "←ERROR", "")</f>
        <v/>
      </c>
    </row>
    <row r="220" spans="1:19" s="298" customFormat="1" x14ac:dyDescent="0.15">
      <c r="A220" s="297">
        <v>1000201</v>
      </c>
      <c r="B220" s="487">
        <v>201</v>
      </c>
      <c r="C220" s="300"/>
      <c r="D220" s="474"/>
      <c r="E220" s="481"/>
      <c r="F220" s="495"/>
      <c r="G220" s="496"/>
      <c r="H220" s="501"/>
      <c r="I220" s="503"/>
      <c r="J220" s="476"/>
      <c r="K220" s="484"/>
      <c r="L220" s="475"/>
      <c r="M220" s="476"/>
      <c r="N220" s="480"/>
      <c r="O220" s="470"/>
      <c r="P220" s="477"/>
      <c r="Q220" s="478"/>
      <c r="R220" s="479"/>
      <c r="S220" s="247" t="str">
        <f>IF(VLOOKUP(B220,'入力チェック（使用）'!A:G,6)&gt;=1, "←ERROR", "")</f>
        <v/>
      </c>
    </row>
    <row r="221" spans="1:19" s="298" customFormat="1" x14ac:dyDescent="0.15">
      <c r="A221" s="297">
        <v>1000202</v>
      </c>
      <c r="B221" s="487">
        <v>202</v>
      </c>
      <c r="C221" s="300"/>
      <c r="D221" s="474"/>
      <c r="E221" s="481"/>
      <c r="F221" s="495"/>
      <c r="G221" s="496"/>
      <c r="H221" s="501"/>
      <c r="I221" s="503"/>
      <c r="J221" s="476"/>
      <c r="K221" s="484"/>
      <c r="L221" s="475"/>
      <c r="M221" s="476"/>
      <c r="N221" s="480"/>
      <c r="O221" s="470"/>
      <c r="P221" s="477"/>
      <c r="Q221" s="478"/>
      <c r="R221" s="479"/>
      <c r="S221" s="247" t="str">
        <f>IF(VLOOKUP(B221,'入力チェック（使用）'!A:G,6)&gt;=1, "←ERROR", "")</f>
        <v/>
      </c>
    </row>
    <row r="222" spans="1:19" s="298" customFormat="1" x14ac:dyDescent="0.15">
      <c r="A222" s="297">
        <v>1000203</v>
      </c>
      <c r="B222" s="487">
        <v>203</v>
      </c>
      <c r="C222" s="300"/>
      <c r="D222" s="474"/>
      <c r="E222" s="481"/>
      <c r="F222" s="495"/>
      <c r="G222" s="496"/>
      <c r="H222" s="501"/>
      <c r="I222" s="503"/>
      <c r="J222" s="476"/>
      <c r="K222" s="484"/>
      <c r="L222" s="475"/>
      <c r="M222" s="476"/>
      <c r="N222" s="480"/>
      <c r="O222" s="470"/>
      <c r="P222" s="477"/>
      <c r="Q222" s="478"/>
      <c r="R222" s="479"/>
      <c r="S222" s="247" t="str">
        <f>IF(VLOOKUP(B222,'入力チェック（使用）'!A:G,6)&gt;=1, "←ERROR", "")</f>
        <v/>
      </c>
    </row>
    <row r="223" spans="1:19" s="298" customFormat="1" x14ac:dyDescent="0.15">
      <c r="A223" s="297">
        <v>1000204</v>
      </c>
      <c r="B223" s="487">
        <v>204</v>
      </c>
      <c r="C223" s="300"/>
      <c r="D223" s="474"/>
      <c r="E223" s="481"/>
      <c r="F223" s="495"/>
      <c r="G223" s="496"/>
      <c r="H223" s="501"/>
      <c r="I223" s="503"/>
      <c r="J223" s="476"/>
      <c r="K223" s="484"/>
      <c r="L223" s="475"/>
      <c r="M223" s="476"/>
      <c r="N223" s="480"/>
      <c r="O223" s="470"/>
      <c r="P223" s="477"/>
      <c r="Q223" s="478"/>
      <c r="R223" s="479"/>
      <c r="S223" s="247" t="str">
        <f>IF(VLOOKUP(B223,'入力チェック（使用）'!A:G,6)&gt;=1, "←ERROR", "")</f>
        <v/>
      </c>
    </row>
    <row r="224" spans="1:19" s="298" customFormat="1" x14ac:dyDescent="0.15">
      <c r="A224" s="297">
        <v>1000205</v>
      </c>
      <c r="B224" s="487">
        <v>205</v>
      </c>
      <c r="C224" s="300"/>
      <c r="D224" s="474"/>
      <c r="E224" s="481"/>
      <c r="F224" s="495"/>
      <c r="G224" s="496"/>
      <c r="H224" s="501"/>
      <c r="I224" s="503"/>
      <c r="J224" s="476"/>
      <c r="K224" s="484"/>
      <c r="L224" s="475"/>
      <c r="M224" s="476"/>
      <c r="N224" s="480"/>
      <c r="O224" s="470"/>
      <c r="P224" s="477"/>
      <c r="Q224" s="478"/>
      <c r="R224" s="479"/>
      <c r="S224" s="247" t="str">
        <f>IF(VLOOKUP(B224,'入力チェック（使用）'!A:G,6)&gt;=1, "←ERROR", "")</f>
        <v/>
      </c>
    </row>
    <row r="225" spans="1:19" s="298" customFormat="1" x14ac:dyDescent="0.15">
      <c r="A225" s="297">
        <v>1000206</v>
      </c>
      <c r="B225" s="487">
        <v>206</v>
      </c>
      <c r="C225" s="300"/>
      <c r="D225" s="474"/>
      <c r="E225" s="481"/>
      <c r="F225" s="495"/>
      <c r="G225" s="496"/>
      <c r="H225" s="501"/>
      <c r="I225" s="503"/>
      <c r="J225" s="476"/>
      <c r="K225" s="484"/>
      <c r="L225" s="475"/>
      <c r="M225" s="476"/>
      <c r="N225" s="480"/>
      <c r="O225" s="470"/>
      <c r="P225" s="477"/>
      <c r="Q225" s="478"/>
      <c r="R225" s="479"/>
      <c r="S225" s="247" t="str">
        <f>IF(VLOOKUP(B225,'入力チェック（使用）'!A:G,6)&gt;=1, "←ERROR", "")</f>
        <v/>
      </c>
    </row>
    <row r="226" spans="1:19" s="298" customFormat="1" x14ac:dyDescent="0.15">
      <c r="A226" s="297">
        <v>1000207</v>
      </c>
      <c r="B226" s="487">
        <v>207</v>
      </c>
      <c r="C226" s="300"/>
      <c r="D226" s="474"/>
      <c r="E226" s="481"/>
      <c r="F226" s="495"/>
      <c r="G226" s="496"/>
      <c r="H226" s="501"/>
      <c r="I226" s="503"/>
      <c r="J226" s="476"/>
      <c r="K226" s="484"/>
      <c r="L226" s="475"/>
      <c r="M226" s="476"/>
      <c r="N226" s="480"/>
      <c r="O226" s="470"/>
      <c r="P226" s="477"/>
      <c r="Q226" s="478"/>
      <c r="R226" s="479"/>
      <c r="S226" s="247" t="str">
        <f>IF(VLOOKUP(B226,'入力チェック（使用）'!A:G,6)&gt;=1, "←ERROR", "")</f>
        <v/>
      </c>
    </row>
    <row r="227" spans="1:19" s="298" customFormat="1" x14ac:dyDescent="0.15">
      <c r="A227" s="297">
        <v>1000208</v>
      </c>
      <c r="B227" s="487">
        <v>208</v>
      </c>
      <c r="C227" s="300"/>
      <c r="D227" s="474"/>
      <c r="E227" s="481"/>
      <c r="F227" s="495"/>
      <c r="G227" s="496"/>
      <c r="H227" s="501"/>
      <c r="I227" s="503"/>
      <c r="J227" s="476"/>
      <c r="K227" s="484"/>
      <c r="L227" s="475"/>
      <c r="M227" s="476"/>
      <c r="N227" s="480"/>
      <c r="O227" s="470"/>
      <c r="P227" s="477"/>
      <c r="Q227" s="478"/>
      <c r="R227" s="479"/>
      <c r="S227" s="247" t="str">
        <f>IF(VLOOKUP(B227,'入力チェック（使用）'!A:G,6)&gt;=1, "←ERROR", "")</f>
        <v/>
      </c>
    </row>
    <row r="228" spans="1:19" s="298" customFormat="1" x14ac:dyDescent="0.15">
      <c r="A228" s="297">
        <v>1000209</v>
      </c>
      <c r="B228" s="487">
        <v>209</v>
      </c>
      <c r="C228" s="300"/>
      <c r="D228" s="474"/>
      <c r="E228" s="481"/>
      <c r="F228" s="495"/>
      <c r="G228" s="496"/>
      <c r="H228" s="501"/>
      <c r="I228" s="503"/>
      <c r="J228" s="476"/>
      <c r="K228" s="484"/>
      <c r="L228" s="475"/>
      <c r="M228" s="476"/>
      <c r="N228" s="480"/>
      <c r="O228" s="470"/>
      <c r="P228" s="477"/>
      <c r="Q228" s="478"/>
      <c r="R228" s="479"/>
      <c r="S228" s="247" t="str">
        <f>IF(VLOOKUP(B228,'入力チェック（使用）'!A:G,6)&gt;=1, "←ERROR", "")</f>
        <v/>
      </c>
    </row>
    <row r="229" spans="1:19" s="298" customFormat="1" x14ac:dyDescent="0.15">
      <c r="A229" s="297">
        <v>1000210</v>
      </c>
      <c r="B229" s="487">
        <v>210</v>
      </c>
      <c r="C229" s="300"/>
      <c r="D229" s="474"/>
      <c r="E229" s="481"/>
      <c r="F229" s="495"/>
      <c r="G229" s="496"/>
      <c r="H229" s="501"/>
      <c r="I229" s="503"/>
      <c r="J229" s="476"/>
      <c r="K229" s="484"/>
      <c r="L229" s="475"/>
      <c r="M229" s="476"/>
      <c r="N229" s="480"/>
      <c r="O229" s="470"/>
      <c r="P229" s="477"/>
      <c r="Q229" s="478"/>
      <c r="R229" s="479"/>
      <c r="S229" s="247" t="str">
        <f>IF(VLOOKUP(B229,'入力チェック（使用）'!A:G,6)&gt;=1, "←ERROR", "")</f>
        <v/>
      </c>
    </row>
    <row r="230" spans="1:19" s="298" customFormat="1" x14ac:dyDescent="0.15">
      <c r="A230" s="297">
        <v>1000211</v>
      </c>
      <c r="B230" s="487">
        <v>211</v>
      </c>
      <c r="C230" s="300"/>
      <c r="D230" s="474"/>
      <c r="E230" s="481"/>
      <c r="F230" s="495"/>
      <c r="G230" s="496"/>
      <c r="H230" s="501"/>
      <c r="I230" s="503"/>
      <c r="J230" s="476"/>
      <c r="K230" s="484"/>
      <c r="L230" s="475"/>
      <c r="M230" s="476"/>
      <c r="N230" s="480"/>
      <c r="O230" s="470"/>
      <c r="P230" s="477"/>
      <c r="Q230" s="478"/>
      <c r="R230" s="479"/>
      <c r="S230" s="247" t="str">
        <f>IF(VLOOKUP(B230,'入力チェック（使用）'!A:G,6)&gt;=1, "←ERROR", "")</f>
        <v/>
      </c>
    </row>
    <row r="231" spans="1:19" s="298" customFormat="1" x14ac:dyDescent="0.15">
      <c r="A231" s="297">
        <v>1000212</v>
      </c>
      <c r="B231" s="487">
        <v>212</v>
      </c>
      <c r="C231" s="300"/>
      <c r="D231" s="474"/>
      <c r="E231" s="481"/>
      <c r="F231" s="495"/>
      <c r="G231" s="496"/>
      <c r="H231" s="501"/>
      <c r="I231" s="503"/>
      <c r="J231" s="476"/>
      <c r="K231" s="484"/>
      <c r="L231" s="475"/>
      <c r="M231" s="476"/>
      <c r="N231" s="480"/>
      <c r="O231" s="470"/>
      <c r="P231" s="477"/>
      <c r="Q231" s="478"/>
      <c r="R231" s="479"/>
      <c r="S231" s="247" t="str">
        <f>IF(VLOOKUP(B231,'入力チェック（使用）'!A:G,6)&gt;=1, "←ERROR", "")</f>
        <v/>
      </c>
    </row>
    <row r="232" spans="1:19" s="298" customFormat="1" x14ac:dyDescent="0.15">
      <c r="A232" s="297">
        <v>1000213</v>
      </c>
      <c r="B232" s="487">
        <v>213</v>
      </c>
      <c r="C232" s="300"/>
      <c r="D232" s="474"/>
      <c r="E232" s="481"/>
      <c r="F232" s="495"/>
      <c r="G232" s="496"/>
      <c r="H232" s="501"/>
      <c r="I232" s="503"/>
      <c r="J232" s="476"/>
      <c r="K232" s="484"/>
      <c r="L232" s="475"/>
      <c r="M232" s="476"/>
      <c r="N232" s="480"/>
      <c r="O232" s="470"/>
      <c r="P232" s="477"/>
      <c r="Q232" s="478"/>
      <c r="R232" s="479"/>
      <c r="S232" s="247" t="str">
        <f>IF(VLOOKUP(B232,'入力チェック（使用）'!A:G,6)&gt;=1, "←ERROR", "")</f>
        <v/>
      </c>
    </row>
    <row r="233" spans="1:19" s="298" customFormat="1" x14ac:dyDescent="0.15">
      <c r="A233" s="297">
        <v>1000214</v>
      </c>
      <c r="B233" s="487">
        <v>214</v>
      </c>
      <c r="C233" s="300"/>
      <c r="D233" s="474"/>
      <c r="E233" s="481"/>
      <c r="F233" s="495"/>
      <c r="G233" s="496"/>
      <c r="H233" s="501"/>
      <c r="I233" s="503"/>
      <c r="J233" s="476"/>
      <c r="K233" s="484"/>
      <c r="L233" s="475"/>
      <c r="M233" s="476"/>
      <c r="N233" s="480"/>
      <c r="O233" s="470"/>
      <c r="P233" s="477"/>
      <c r="Q233" s="478"/>
      <c r="R233" s="479"/>
      <c r="S233" s="247" t="str">
        <f>IF(VLOOKUP(B233,'入力チェック（使用）'!A:G,6)&gt;=1, "←ERROR", "")</f>
        <v/>
      </c>
    </row>
    <row r="234" spans="1:19" s="298" customFormat="1" x14ac:dyDescent="0.15">
      <c r="A234" s="297">
        <v>1000215</v>
      </c>
      <c r="B234" s="487">
        <v>215</v>
      </c>
      <c r="C234" s="300"/>
      <c r="D234" s="474"/>
      <c r="E234" s="481"/>
      <c r="F234" s="495"/>
      <c r="G234" s="496"/>
      <c r="H234" s="501"/>
      <c r="I234" s="503"/>
      <c r="J234" s="476"/>
      <c r="K234" s="484"/>
      <c r="L234" s="475"/>
      <c r="M234" s="476"/>
      <c r="N234" s="480"/>
      <c r="O234" s="470"/>
      <c r="P234" s="477"/>
      <c r="Q234" s="478"/>
      <c r="R234" s="479"/>
      <c r="S234" s="247" t="str">
        <f>IF(VLOOKUP(B234,'入力チェック（使用）'!A:G,6)&gt;=1, "←ERROR", "")</f>
        <v/>
      </c>
    </row>
    <row r="235" spans="1:19" s="298" customFormat="1" x14ac:dyDescent="0.15">
      <c r="A235" s="297">
        <v>1000216</v>
      </c>
      <c r="B235" s="487">
        <v>216</v>
      </c>
      <c r="C235" s="300"/>
      <c r="D235" s="474"/>
      <c r="E235" s="481"/>
      <c r="F235" s="495"/>
      <c r="G235" s="496"/>
      <c r="H235" s="501"/>
      <c r="I235" s="503"/>
      <c r="J235" s="476"/>
      <c r="K235" s="484"/>
      <c r="L235" s="475"/>
      <c r="M235" s="476"/>
      <c r="N235" s="480"/>
      <c r="O235" s="470"/>
      <c r="P235" s="477"/>
      <c r="Q235" s="478"/>
      <c r="R235" s="479"/>
      <c r="S235" s="247" t="str">
        <f>IF(VLOOKUP(B235,'入力チェック（使用）'!A:G,6)&gt;=1, "←ERROR", "")</f>
        <v/>
      </c>
    </row>
    <row r="236" spans="1:19" s="298" customFormat="1" x14ac:dyDescent="0.15">
      <c r="A236" s="297">
        <v>1000217</v>
      </c>
      <c r="B236" s="487">
        <v>217</v>
      </c>
      <c r="C236" s="300"/>
      <c r="D236" s="474"/>
      <c r="E236" s="481"/>
      <c r="F236" s="495"/>
      <c r="G236" s="496"/>
      <c r="H236" s="501"/>
      <c r="I236" s="503"/>
      <c r="J236" s="476"/>
      <c r="K236" s="484"/>
      <c r="L236" s="475"/>
      <c r="M236" s="476"/>
      <c r="N236" s="480"/>
      <c r="O236" s="470"/>
      <c r="P236" s="477"/>
      <c r="Q236" s="478"/>
      <c r="R236" s="479"/>
      <c r="S236" s="247" t="str">
        <f>IF(VLOOKUP(B236,'入力チェック（使用）'!A:G,6)&gt;=1, "←ERROR", "")</f>
        <v/>
      </c>
    </row>
    <row r="237" spans="1:19" s="298" customFormat="1" x14ac:dyDescent="0.15">
      <c r="A237" s="297">
        <v>1000218</v>
      </c>
      <c r="B237" s="487">
        <v>218</v>
      </c>
      <c r="C237" s="300"/>
      <c r="D237" s="474"/>
      <c r="E237" s="481"/>
      <c r="F237" s="495"/>
      <c r="G237" s="496"/>
      <c r="H237" s="501"/>
      <c r="I237" s="503"/>
      <c r="J237" s="476"/>
      <c r="K237" s="484"/>
      <c r="L237" s="475"/>
      <c r="M237" s="476"/>
      <c r="N237" s="480"/>
      <c r="O237" s="470"/>
      <c r="P237" s="477"/>
      <c r="Q237" s="478"/>
      <c r="R237" s="479"/>
      <c r="S237" s="247" t="str">
        <f>IF(VLOOKUP(B237,'入力チェック（使用）'!A:G,6)&gt;=1, "←ERROR", "")</f>
        <v/>
      </c>
    </row>
    <row r="238" spans="1:19" s="298" customFormat="1" x14ac:dyDescent="0.15">
      <c r="A238" s="297">
        <v>1000219</v>
      </c>
      <c r="B238" s="487">
        <v>219</v>
      </c>
      <c r="C238" s="300"/>
      <c r="D238" s="474"/>
      <c r="E238" s="481"/>
      <c r="F238" s="495"/>
      <c r="G238" s="496"/>
      <c r="H238" s="501"/>
      <c r="I238" s="503"/>
      <c r="J238" s="476"/>
      <c r="K238" s="484"/>
      <c r="L238" s="475"/>
      <c r="M238" s="476"/>
      <c r="N238" s="480"/>
      <c r="O238" s="470"/>
      <c r="P238" s="477"/>
      <c r="Q238" s="478"/>
      <c r="R238" s="479"/>
      <c r="S238" s="247" t="str">
        <f>IF(VLOOKUP(B238,'入力チェック（使用）'!A:G,6)&gt;=1, "←ERROR", "")</f>
        <v/>
      </c>
    </row>
    <row r="239" spans="1:19" s="298" customFormat="1" x14ac:dyDescent="0.15">
      <c r="A239" s="297">
        <v>1000220</v>
      </c>
      <c r="B239" s="487">
        <v>220</v>
      </c>
      <c r="C239" s="300"/>
      <c r="D239" s="474"/>
      <c r="E239" s="481"/>
      <c r="F239" s="495"/>
      <c r="G239" s="496"/>
      <c r="H239" s="501"/>
      <c r="I239" s="503"/>
      <c r="J239" s="476"/>
      <c r="K239" s="484"/>
      <c r="L239" s="475"/>
      <c r="M239" s="476"/>
      <c r="N239" s="480"/>
      <c r="O239" s="470"/>
      <c r="P239" s="477"/>
      <c r="Q239" s="478"/>
      <c r="R239" s="479"/>
      <c r="S239" s="247" t="str">
        <f>IF(VLOOKUP(B239,'入力チェック（使用）'!A:G,6)&gt;=1, "←ERROR", "")</f>
        <v/>
      </c>
    </row>
    <row r="240" spans="1:19" s="298" customFormat="1" x14ac:dyDescent="0.15">
      <c r="A240" s="297">
        <v>1000221</v>
      </c>
      <c r="B240" s="487">
        <v>221</v>
      </c>
      <c r="C240" s="300"/>
      <c r="D240" s="474"/>
      <c r="E240" s="481"/>
      <c r="F240" s="495"/>
      <c r="G240" s="496"/>
      <c r="H240" s="501"/>
      <c r="I240" s="503"/>
      <c r="J240" s="476"/>
      <c r="K240" s="484"/>
      <c r="L240" s="475"/>
      <c r="M240" s="476"/>
      <c r="N240" s="480"/>
      <c r="O240" s="470"/>
      <c r="P240" s="477"/>
      <c r="Q240" s="478"/>
      <c r="R240" s="479"/>
      <c r="S240" s="247" t="str">
        <f>IF(VLOOKUP(B240,'入力チェック（使用）'!A:G,6)&gt;=1, "←ERROR", "")</f>
        <v/>
      </c>
    </row>
    <row r="241" spans="1:19" s="298" customFormat="1" x14ac:dyDescent="0.15">
      <c r="A241" s="297">
        <v>1000222</v>
      </c>
      <c r="B241" s="487">
        <v>222</v>
      </c>
      <c r="C241" s="300"/>
      <c r="D241" s="474"/>
      <c r="E241" s="481"/>
      <c r="F241" s="495"/>
      <c r="G241" s="496"/>
      <c r="H241" s="501"/>
      <c r="I241" s="503"/>
      <c r="J241" s="476"/>
      <c r="K241" s="484"/>
      <c r="L241" s="475"/>
      <c r="M241" s="476"/>
      <c r="N241" s="480"/>
      <c r="O241" s="470"/>
      <c r="P241" s="477"/>
      <c r="Q241" s="478"/>
      <c r="R241" s="479"/>
      <c r="S241" s="247" t="str">
        <f>IF(VLOOKUP(B241,'入力チェック（使用）'!A:G,6)&gt;=1, "←ERROR", "")</f>
        <v/>
      </c>
    </row>
    <row r="242" spans="1:19" s="298" customFormat="1" x14ac:dyDescent="0.15">
      <c r="A242" s="297">
        <v>1000223</v>
      </c>
      <c r="B242" s="487">
        <v>223</v>
      </c>
      <c r="C242" s="300"/>
      <c r="D242" s="474"/>
      <c r="E242" s="481"/>
      <c r="F242" s="495"/>
      <c r="G242" s="496"/>
      <c r="H242" s="501"/>
      <c r="I242" s="503"/>
      <c r="J242" s="476"/>
      <c r="K242" s="484"/>
      <c r="L242" s="475"/>
      <c r="M242" s="476"/>
      <c r="N242" s="480"/>
      <c r="O242" s="470"/>
      <c r="P242" s="477"/>
      <c r="Q242" s="478"/>
      <c r="R242" s="479"/>
      <c r="S242" s="247" t="str">
        <f>IF(VLOOKUP(B242,'入力チェック（使用）'!A:G,6)&gt;=1, "←ERROR", "")</f>
        <v/>
      </c>
    </row>
    <row r="243" spans="1:19" s="298" customFormat="1" x14ac:dyDescent="0.15">
      <c r="A243" s="297">
        <v>1000224</v>
      </c>
      <c r="B243" s="487">
        <v>224</v>
      </c>
      <c r="C243" s="300"/>
      <c r="D243" s="474"/>
      <c r="E243" s="481"/>
      <c r="F243" s="495"/>
      <c r="G243" s="496"/>
      <c r="H243" s="501"/>
      <c r="I243" s="503"/>
      <c r="J243" s="476"/>
      <c r="K243" s="484"/>
      <c r="L243" s="475"/>
      <c r="M243" s="476"/>
      <c r="N243" s="480"/>
      <c r="O243" s="470"/>
      <c r="P243" s="477"/>
      <c r="Q243" s="478"/>
      <c r="R243" s="479"/>
      <c r="S243" s="247" t="str">
        <f>IF(VLOOKUP(B243,'入力チェック（使用）'!A:G,6)&gt;=1, "←ERROR", "")</f>
        <v/>
      </c>
    </row>
    <row r="244" spans="1:19" s="298" customFormat="1" x14ac:dyDescent="0.15">
      <c r="A244" s="297">
        <v>1000225</v>
      </c>
      <c r="B244" s="487">
        <v>225</v>
      </c>
      <c r="C244" s="300"/>
      <c r="D244" s="474"/>
      <c r="E244" s="481"/>
      <c r="F244" s="495"/>
      <c r="G244" s="496"/>
      <c r="H244" s="501"/>
      <c r="I244" s="503"/>
      <c r="J244" s="476"/>
      <c r="K244" s="484"/>
      <c r="L244" s="475"/>
      <c r="M244" s="476"/>
      <c r="N244" s="480"/>
      <c r="O244" s="470"/>
      <c r="P244" s="477"/>
      <c r="Q244" s="478"/>
      <c r="R244" s="479"/>
      <c r="S244" s="247" t="str">
        <f>IF(VLOOKUP(B244,'入力チェック（使用）'!A:G,6)&gt;=1, "←ERROR", "")</f>
        <v/>
      </c>
    </row>
    <row r="245" spans="1:19" s="298" customFormat="1" x14ac:dyDescent="0.15">
      <c r="A245" s="297">
        <v>1000226</v>
      </c>
      <c r="B245" s="487">
        <v>226</v>
      </c>
      <c r="C245" s="300"/>
      <c r="D245" s="474"/>
      <c r="E245" s="481"/>
      <c r="F245" s="495"/>
      <c r="G245" s="496"/>
      <c r="H245" s="501"/>
      <c r="I245" s="503"/>
      <c r="J245" s="476"/>
      <c r="K245" s="484"/>
      <c r="L245" s="475"/>
      <c r="M245" s="476"/>
      <c r="N245" s="480"/>
      <c r="O245" s="470"/>
      <c r="P245" s="477"/>
      <c r="Q245" s="478"/>
      <c r="R245" s="479"/>
      <c r="S245" s="247" t="str">
        <f>IF(VLOOKUP(B245,'入力チェック（使用）'!A:G,6)&gt;=1, "←ERROR", "")</f>
        <v/>
      </c>
    </row>
    <row r="246" spans="1:19" s="298" customFormat="1" x14ac:dyDescent="0.15">
      <c r="A246" s="297">
        <v>1000227</v>
      </c>
      <c r="B246" s="487">
        <v>227</v>
      </c>
      <c r="C246" s="300"/>
      <c r="D246" s="474"/>
      <c r="E246" s="481"/>
      <c r="F246" s="495"/>
      <c r="G246" s="496"/>
      <c r="H246" s="501"/>
      <c r="I246" s="503"/>
      <c r="J246" s="476"/>
      <c r="K246" s="484"/>
      <c r="L246" s="475"/>
      <c r="M246" s="476"/>
      <c r="N246" s="480"/>
      <c r="O246" s="470"/>
      <c r="P246" s="477"/>
      <c r="Q246" s="478"/>
      <c r="R246" s="479"/>
      <c r="S246" s="247" t="str">
        <f>IF(VLOOKUP(B246,'入力チェック（使用）'!A:G,6)&gt;=1, "←ERROR", "")</f>
        <v/>
      </c>
    </row>
    <row r="247" spans="1:19" s="298" customFormat="1" x14ac:dyDescent="0.15">
      <c r="A247" s="297">
        <v>1000228</v>
      </c>
      <c r="B247" s="487">
        <v>228</v>
      </c>
      <c r="C247" s="300"/>
      <c r="D247" s="474"/>
      <c r="E247" s="481"/>
      <c r="F247" s="495"/>
      <c r="G247" s="496"/>
      <c r="H247" s="501"/>
      <c r="I247" s="503"/>
      <c r="J247" s="476"/>
      <c r="K247" s="484"/>
      <c r="L247" s="475"/>
      <c r="M247" s="476"/>
      <c r="N247" s="480"/>
      <c r="O247" s="470"/>
      <c r="P247" s="477"/>
      <c r="Q247" s="478"/>
      <c r="R247" s="479"/>
      <c r="S247" s="247" t="str">
        <f>IF(VLOOKUP(B247,'入力チェック（使用）'!A:G,6)&gt;=1, "←ERROR", "")</f>
        <v/>
      </c>
    </row>
    <row r="248" spans="1:19" s="298" customFormat="1" x14ac:dyDescent="0.15">
      <c r="A248" s="297">
        <v>1000229</v>
      </c>
      <c r="B248" s="487">
        <v>229</v>
      </c>
      <c r="C248" s="300"/>
      <c r="D248" s="474"/>
      <c r="E248" s="481"/>
      <c r="F248" s="495"/>
      <c r="G248" s="496"/>
      <c r="H248" s="501"/>
      <c r="I248" s="503"/>
      <c r="J248" s="476"/>
      <c r="K248" s="484"/>
      <c r="L248" s="475"/>
      <c r="M248" s="476"/>
      <c r="N248" s="480"/>
      <c r="O248" s="470"/>
      <c r="P248" s="477"/>
      <c r="Q248" s="478"/>
      <c r="R248" s="479"/>
      <c r="S248" s="247" t="str">
        <f>IF(VLOOKUP(B248,'入力チェック（使用）'!A:G,6)&gt;=1, "←ERROR", "")</f>
        <v/>
      </c>
    </row>
    <row r="249" spans="1:19" s="298" customFormat="1" x14ac:dyDescent="0.15">
      <c r="A249" s="297">
        <v>1000230</v>
      </c>
      <c r="B249" s="487">
        <v>230</v>
      </c>
      <c r="C249" s="300"/>
      <c r="D249" s="474"/>
      <c r="E249" s="481"/>
      <c r="F249" s="495"/>
      <c r="G249" s="496"/>
      <c r="H249" s="501"/>
      <c r="I249" s="503"/>
      <c r="J249" s="476"/>
      <c r="K249" s="484"/>
      <c r="L249" s="475"/>
      <c r="M249" s="476"/>
      <c r="N249" s="480"/>
      <c r="O249" s="470"/>
      <c r="P249" s="477"/>
      <c r="Q249" s="478"/>
      <c r="R249" s="479"/>
      <c r="S249" s="247" t="str">
        <f>IF(VLOOKUP(B249,'入力チェック（使用）'!A:G,6)&gt;=1, "←ERROR", "")</f>
        <v/>
      </c>
    </row>
    <row r="250" spans="1:19" s="298" customFormat="1" x14ac:dyDescent="0.15">
      <c r="A250" s="297">
        <v>1000231</v>
      </c>
      <c r="B250" s="487">
        <v>231</v>
      </c>
      <c r="C250" s="300"/>
      <c r="D250" s="474"/>
      <c r="E250" s="481"/>
      <c r="F250" s="495"/>
      <c r="G250" s="496"/>
      <c r="H250" s="501"/>
      <c r="I250" s="503"/>
      <c r="J250" s="476"/>
      <c r="K250" s="484"/>
      <c r="L250" s="475"/>
      <c r="M250" s="476"/>
      <c r="N250" s="480"/>
      <c r="O250" s="470"/>
      <c r="P250" s="477"/>
      <c r="Q250" s="478"/>
      <c r="R250" s="479"/>
      <c r="S250" s="247" t="str">
        <f>IF(VLOOKUP(B250,'入力チェック（使用）'!A:G,6)&gt;=1, "←ERROR", "")</f>
        <v/>
      </c>
    </row>
    <row r="251" spans="1:19" s="298" customFormat="1" x14ac:dyDescent="0.15">
      <c r="A251" s="297">
        <v>1000232</v>
      </c>
      <c r="B251" s="487">
        <v>232</v>
      </c>
      <c r="C251" s="300"/>
      <c r="D251" s="474"/>
      <c r="E251" s="481"/>
      <c r="F251" s="495"/>
      <c r="G251" s="496"/>
      <c r="H251" s="501"/>
      <c r="I251" s="503"/>
      <c r="J251" s="476"/>
      <c r="K251" s="484"/>
      <c r="L251" s="475"/>
      <c r="M251" s="476"/>
      <c r="N251" s="480"/>
      <c r="O251" s="470"/>
      <c r="P251" s="477"/>
      <c r="Q251" s="478"/>
      <c r="R251" s="479"/>
      <c r="S251" s="247" t="str">
        <f>IF(VLOOKUP(B251,'入力チェック（使用）'!A:G,6)&gt;=1, "←ERROR", "")</f>
        <v/>
      </c>
    </row>
    <row r="252" spans="1:19" s="298" customFormat="1" x14ac:dyDescent="0.15">
      <c r="A252" s="297">
        <v>1000233</v>
      </c>
      <c r="B252" s="487">
        <v>233</v>
      </c>
      <c r="C252" s="300"/>
      <c r="D252" s="474"/>
      <c r="E252" s="481"/>
      <c r="F252" s="495"/>
      <c r="G252" s="496"/>
      <c r="H252" s="501"/>
      <c r="I252" s="503"/>
      <c r="J252" s="476"/>
      <c r="K252" s="484"/>
      <c r="L252" s="475"/>
      <c r="M252" s="476"/>
      <c r="N252" s="480"/>
      <c r="O252" s="470"/>
      <c r="P252" s="477"/>
      <c r="Q252" s="478"/>
      <c r="R252" s="479"/>
      <c r="S252" s="247" t="str">
        <f>IF(VLOOKUP(B252,'入力チェック（使用）'!A:G,6)&gt;=1, "←ERROR", "")</f>
        <v/>
      </c>
    </row>
    <row r="253" spans="1:19" s="298" customFormat="1" x14ac:dyDescent="0.15">
      <c r="A253" s="297">
        <v>1000234</v>
      </c>
      <c r="B253" s="487">
        <v>234</v>
      </c>
      <c r="C253" s="300"/>
      <c r="D253" s="474"/>
      <c r="E253" s="481"/>
      <c r="F253" s="495"/>
      <c r="G253" s="496"/>
      <c r="H253" s="501"/>
      <c r="I253" s="503"/>
      <c r="J253" s="476"/>
      <c r="K253" s="484"/>
      <c r="L253" s="475"/>
      <c r="M253" s="476"/>
      <c r="N253" s="480"/>
      <c r="O253" s="470"/>
      <c r="P253" s="477"/>
      <c r="Q253" s="478"/>
      <c r="R253" s="479"/>
      <c r="S253" s="247" t="str">
        <f>IF(VLOOKUP(B253,'入力チェック（使用）'!A:G,6)&gt;=1, "←ERROR", "")</f>
        <v/>
      </c>
    </row>
    <row r="254" spans="1:19" s="298" customFormat="1" x14ac:dyDescent="0.15">
      <c r="A254" s="297">
        <v>1000235</v>
      </c>
      <c r="B254" s="487">
        <v>235</v>
      </c>
      <c r="C254" s="300"/>
      <c r="D254" s="474"/>
      <c r="E254" s="481"/>
      <c r="F254" s="495"/>
      <c r="G254" s="496"/>
      <c r="H254" s="501"/>
      <c r="I254" s="503"/>
      <c r="J254" s="476"/>
      <c r="K254" s="484"/>
      <c r="L254" s="475"/>
      <c r="M254" s="476"/>
      <c r="N254" s="480"/>
      <c r="O254" s="470"/>
      <c r="P254" s="477"/>
      <c r="Q254" s="478"/>
      <c r="R254" s="479"/>
      <c r="S254" s="247" t="str">
        <f>IF(VLOOKUP(B254,'入力チェック（使用）'!A:G,6)&gt;=1, "←ERROR", "")</f>
        <v/>
      </c>
    </row>
    <row r="255" spans="1:19" s="298" customFormat="1" x14ac:dyDescent="0.15">
      <c r="A255" s="297">
        <v>1000236</v>
      </c>
      <c r="B255" s="487">
        <v>236</v>
      </c>
      <c r="C255" s="300"/>
      <c r="D255" s="474"/>
      <c r="E255" s="481"/>
      <c r="F255" s="495"/>
      <c r="G255" s="496"/>
      <c r="H255" s="501"/>
      <c r="I255" s="503"/>
      <c r="J255" s="476"/>
      <c r="K255" s="484"/>
      <c r="L255" s="475"/>
      <c r="M255" s="476"/>
      <c r="N255" s="480"/>
      <c r="O255" s="470"/>
      <c r="P255" s="477"/>
      <c r="Q255" s="478"/>
      <c r="R255" s="479"/>
      <c r="S255" s="247" t="str">
        <f>IF(VLOOKUP(B255,'入力チェック（使用）'!A:G,6)&gt;=1, "←ERROR", "")</f>
        <v/>
      </c>
    </row>
    <row r="256" spans="1:19" s="298" customFormat="1" x14ac:dyDescent="0.15">
      <c r="A256" s="297">
        <v>1000237</v>
      </c>
      <c r="B256" s="487">
        <v>237</v>
      </c>
      <c r="C256" s="300"/>
      <c r="D256" s="474"/>
      <c r="E256" s="481"/>
      <c r="F256" s="495"/>
      <c r="G256" s="496"/>
      <c r="H256" s="501"/>
      <c r="I256" s="503"/>
      <c r="J256" s="476"/>
      <c r="K256" s="484"/>
      <c r="L256" s="475"/>
      <c r="M256" s="476"/>
      <c r="N256" s="480"/>
      <c r="O256" s="470"/>
      <c r="P256" s="477"/>
      <c r="Q256" s="478"/>
      <c r="R256" s="479"/>
      <c r="S256" s="247" t="str">
        <f>IF(VLOOKUP(B256,'入力チェック（使用）'!A:G,6)&gt;=1, "←ERROR", "")</f>
        <v/>
      </c>
    </row>
    <row r="257" spans="1:19" s="298" customFormat="1" x14ac:dyDescent="0.15">
      <c r="A257" s="297">
        <v>1000238</v>
      </c>
      <c r="B257" s="487">
        <v>238</v>
      </c>
      <c r="C257" s="300"/>
      <c r="D257" s="474"/>
      <c r="E257" s="481"/>
      <c r="F257" s="495"/>
      <c r="G257" s="496"/>
      <c r="H257" s="501"/>
      <c r="I257" s="503"/>
      <c r="J257" s="476"/>
      <c r="K257" s="484"/>
      <c r="L257" s="475"/>
      <c r="M257" s="476"/>
      <c r="N257" s="480"/>
      <c r="O257" s="470"/>
      <c r="P257" s="477"/>
      <c r="Q257" s="478"/>
      <c r="R257" s="479"/>
      <c r="S257" s="247" t="str">
        <f>IF(VLOOKUP(B257,'入力チェック（使用）'!A:G,6)&gt;=1, "←ERROR", "")</f>
        <v/>
      </c>
    </row>
    <row r="258" spans="1:19" s="298" customFormat="1" x14ac:dyDescent="0.15">
      <c r="A258" s="297">
        <v>1000239</v>
      </c>
      <c r="B258" s="487">
        <v>239</v>
      </c>
      <c r="C258" s="300"/>
      <c r="D258" s="474"/>
      <c r="E258" s="481"/>
      <c r="F258" s="495"/>
      <c r="G258" s="496"/>
      <c r="H258" s="501"/>
      <c r="I258" s="503"/>
      <c r="J258" s="476"/>
      <c r="K258" s="484"/>
      <c r="L258" s="475"/>
      <c r="M258" s="476"/>
      <c r="N258" s="480"/>
      <c r="O258" s="470"/>
      <c r="P258" s="477"/>
      <c r="Q258" s="478"/>
      <c r="R258" s="479"/>
      <c r="S258" s="247" t="str">
        <f>IF(VLOOKUP(B258,'入力チェック（使用）'!A:G,6)&gt;=1, "←ERROR", "")</f>
        <v/>
      </c>
    </row>
    <row r="259" spans="1:19" s="298" customFormat="1" x14ac:dyDescent="0.15">
      <c r="A259" s="297">
        <v>1000240</v>
      </c>
      <c r="B259" s="487">
        <v>240</v>
      </c>
      <c r="C259" s="300"/>
      <c r="D259" s="474"/>
      <c r="E259" s="481"/>
      <c r="F259" s="495"/>
      <c r="G259" s="496"/>
      <c r="H259" s="501"/>
      <c r="I259" s="503"/>
      <c r="J259" s="476"/>
      <c r="K259" s="484"/>
      <c r="L259" s="475"/>
      <c r="M259" s="476"/>
      <c r="N259" s="480"/>
      <c r="O259" s="470"/>
      <c r="P259" s="477"/>
      <c r="Q259" s="478"/>
      <c r="R259" s="479"/>
      <c r="S259" s="247" t="str">
        <f>IF(VLOOKUP(B259,'入力チェック（使用）'!A:G,6)&gt;=1, "←ERROR", "")</f>
        <v/>
      </c>
    </row>
    <row r="260" spans="1:19" s="298" customFormat="1" x14ac:dyDescent="0.15">
      <c r="A260" s="297">
        <v>1000241</v>
      </c>
      <c r="B260" s="487">
        <v>241</v>
      </c>
      <c r="C260" s="300"/>
      <c r="D260" s="474"/>
      <c r="E260" s="481"/>
      <c r="F260" s="495"/>
      <c r="G260" s="496"/>
      <c r="H260" s="501"/>
      <c r="I260" s="503"/>
      <c r="J260" s="476"/>
      <c r="K260" s="484"/>
      <c r="L260" s="475"/>
      <c r="M260" s="476"/>
      <c r="N260" s="480"/>
      <c r="O260" s="470"/>
      <c r="P260" s="477"/>
      <c r="Q260" s="478"/>
      <c r="R260" s="479"/>
      <c r="S260" s="247" t="str">
        <f>IF(VLOOKUP(B260,'入力チェック（使用）'!A:G,6)&gt;=1, "←ERROR", "")</f>
        <v/>
      </c>
    </row>
    <row r="261" spans="1:19" s="298" customFormat="1" x14ac:dyDescent="0.15">
      <c r="A261" s="297">
        <v>1000242</v>
      </c>
      <c r="B261" s="487">
        <v>242</v>
      </c>
      <c r="C261" s="300"/>
      <c r="D261" s="474"/>
      <c r="E261" s="481"/>
      <c r="F261" s="495"/>
      <c r="G261" s="496"/>
      <c r="H261" s="501"/>
      <c r="I261" s="503"/>
      <c r="J261" s="476"/>
      <c r="K261" s="484"/>
      <c r="L261" s="475"/>
      <c r="M261" s="476"/>
      <c r="N261" s="480"/>
      <c r="O261" s="470"/>
      <c r="P261" s="477"/>
      <c r="Q261" s="478"/>
      <c r="R261" s="479"/>
      <c r="S261" s="247" t="str">
        <f>IF(VLOOKUP(B261,'入力チェック（使用）'!A:G,6)&gt;=1, "←ERROR", "")</f>
        <v/>
      </c>
    </row>
    <row r="262" spans="1:19" s="298" customFormat="1" x14ac:dyDescent="0.15">
      <c r="A262" s="297">
        <v>1000243</v>
      </c>
      <c r="B262" s="487">
        <v>243</v>
      </c>
      <c r="C262" s="300"/>
      <c r="D262" s="474"/>
      <c r="E262" s="481"/>
      <c r="F262" s="495"/>
      <c r="G262" s="496"/>
      <c r="H262" s="501"/>
      <c r="I262" s="503"/>
      <c r="J262" s="476"/>
      <c r="K262" s="484"/>
      <c r="L262" s="475"/>
      <c r="M262" s="476"/>
      <c r="N262" s="480"/>
      <c r="O262" s="470"/>
      <c r="P262" s="477"/>
      <c r="Q262" s="478"/>
      <c r="R262" s="479"/>
      <c r="S262" s="247" t="str">
        <f>IF(VLOOKUP(B262,'入力チェック（使用）'!A:G,6)&gt;=1, "←ERROR", "")</f>
        <v/>
      </c>
    </row>
    <row r="263" spans="1:19" s="298" customFormat="1" x14ac:dyDescent="0.15">
      <c r="A263" s="297">
        <v>1000244</v>
      </c>
      <c r="B263" s="487">
        <v>244</v>
      </c>
      <c r="C263" s="300"/>
      <c r="D263" s="474"/>
      <c r="E263" s="481"/>
      <c r="F263" s="495"/>
      <c r="G263" s="496"/>
      <c r="H263" s="501"/>
      <c r="I263" s="503"/>
      <c r="J263" s="476"/>
      <c r="K263" s="484"/>
      <c r="L263" s="475"/>
      <c r="M263" s="476"/>
      <c r="N263" s="480"/>
      <c r="O263" s="470"/>
      <c r="P263" s="477"/>
      <c r="Q263" s="478"/>
      <c r="R263" s="479"/>
      <c r="S263" s="247" t="str">
        <f>IF(VLOOKUP(B263,'入力チェック（使用）'!A:G,6)&gt;=1, "←ERROR", "")</f>
        <v/>
      </c>
    </row>
    <row r="264" spans="1:19" s="298" customFormat="1" x14ac:dyDescent="0.15">
      <c r="A264" s="297">
        <v>1000245</v>
      </c>
      <c r="B264" s="487">
        <v>245</v>
      </c>
      <c r="C264" s="300"/>
      <c r="D264" s="474"/>
      <c r="E264" s="481"/>
      <c r="F264" s="495"/>
      <c r="G264" s="496"/>
      <c r="H264" s="501"/>
      <c r="I264" s="503"/>
      <c r="J264" s="476"/>
      <c r="K264" s="484"/>
      <c r="L264" s="475"/>
      <c r="M264" s="476"/>
      <c r="N264" s="480"/>
      <c r="O264" s="470"/>
      <c r="P264" s="477"/>
      <c r="Q264" s="478"/>
      <c r="R264" s="479"/>
      <c r="S264" s="247" t="str">
        <f>IF(VLOOKUP(B264,'入力チェック（使用）'!A:G,6)&gt;=1, "←ERROR", "")</f>
        <v/>
      </c>
    </row>
    <row r="265" spans="1:19" s="298" customFormat="1" x14ac:dyDescent="0.15">
      <c r="A265" s="297">
        <v>1000246</v>
      </c>
      <c r="B265" s="487">
        <v>246</v>
      </c>
      <c r="C265" s="300"/>
      <c r="D265" s="474"/>
      <c r="E265" s="481"/>
      <c r="F265" s="495"/>
      <c r="G265" s="496"/>
      <c r="H265" s="501"/>
      <c r="I265" s="503"/>
      <c r="J265" s="476"/>
      <c r="K265" s="484"/>
      <c r="L265" s="475"/>
      <c r="M265" s="476"/>
      <c r="N265" s="480"/>
      <c r="O265" s="470"/>
      <c r="P265" s="477"/>
      <c r="Q265" s="478"/>
      <c r="R265" s="479"/>
      <c r="S265" s="247" t="str">
        <f>IF(VLOOKUP(B265,'入力チェック（使用）'!A:G,6)&gt;=1, "←ERROR", "")</f>
        <v/>
      </c>
    </row>
    <row r="266" spans="1:19" s="298" customFormat="1" x14ac:dyDescent="0.15">
      <c r="A266" s="297">
        <v>1000247</v>
      </c>
      <c r="B266" s="487">
        <v>247</v>
      </c>
      <c r="C266" s="300"/>
      <c r="D266" s="474"/>
      <c r="E266" s="481"/>
      <c r="F266" s="495"/>
      <c r="G266" s="496"/>
      <c r="H266" s="501"/>
      <c r="I266" s="503"/>
      <c r="J266" s="476"/>
      <c r="K266" s="484"/>
      <c r="L266" s="475"/>
      <c r="M266" s="476"/>
      <c r="N266" s="480"/>
      <c r="O266" s="470"/>
      <c r="P266" s="477"/>
      <c r="Q266" s="478"/>
      <c r="R266" s="479"/>
      <c r="S266" s="247" t="str">
        <f>IF(VLOOKUP(B266,'入力チェック（使用）'!A:G,6)&gt;=1, "←ERROR", "")</f>
        <v/>
      </c>
    </row>
    <row r="267" spans="1:19" s="298" customFormat="1" x14ac:dyDescent="0.15">
      <c r="A267" s="297">
        <v>1000248</v>
      </c>
      <c r="B267" s="487">
        <v>248</v>
      </c>
      <c r="C267" s="300"/>
      <c r="D267" s="474"/>
      <c r="E267" s="481"/>
      <c r="F267" s="495"/>
      <c r="G267" s="496"/>
      <c r="H267" s="501"/>
      <c r="I267" s="503"/>
      <c r="J267" s="476"/>
      <c r="K267" s="484"/>
      <c r="L267" s="475"/>
      <c r="M267" s="476"/>
      <c r="N267" s="480"/>
      <c r="O267" s="470"/>
      <c r="P267" s="477"/>
      <c r="Q267" s="478"/>
      <c r="R267" s="479"/>
      <c r="S267" s="247" t="str">
        <f>IF(VLOOKUP(B267,'入力チェック（使用）'!A:G,6)&gt;=1, "←ERROR", "")</f>
        <v/>
      </c>
    </row>
    <row r="268" spans="1:19" s="298" customFormat="1" x14ac:dyDescent="0.15">
      <c r="A268" s="297">
        <v>1000249</v>
      </c>
      <c r="B268" s="487">
        <v>249</v>
      </c>
      <c r="C268" s="300"/>
      <c r="D268" s="474"/>
      <c r="E268" s="481"/>
      <c r="F268" s="495"/>
      <c r="G268" s="496"/>
      <c r="H268" s="501"/>
      <c r="I268" s="503"/>
      <c r="J268" s="476"/>
      <c r="K268" s="484"/>
      <c r="L268" s="475"/>
      <c r="M268" s="476"/>
      <c r="N268" s="480"/>
      <c r="O268" s="470"/>
      <c r="P268" s="477"/>
      <c r="Q268" s="478"/>
      <c r="R268" s="479"/>
      <c r="S268" s="247" t="str">
        <f>IF(VLOOKUP(B268,'入力チェック（使用）'!A:G,6)&gt;=1, "←ERROR", "")</f>
        <v/>
      </c>
    </row>
    <row r="269" spans="1:19" s="298" customFormat="1" x14ac:dyDescent="0.15">
      <c r="A269" s="297">
        <v>1000250</v>
      </c>
      <c r="B269" s="487">
        <v>250</v>
      </c>
      <c r="C269" s="300"/>
      <c r="D269" s="474"/>
      <c r="E269" s="481"/>
      <c r="F269" s="495"/>
      <c r="G269" s="496"/>
      <c r="H269" s="501"/>
      <c r="I269" s="503"/>
      <c r="J269" s="476"/>
      <c r="K269" s="484"/>
      <c r="L269" s="475"/>
      <c r="M269" s="476"/>
      <c r="N269" s="480"/>
      <c r="O269" s="470"/>
      <c r="P269" s="477"/>
      <c r="Q269" s="478"/>
      <c r="R269" s="479"/>
      <c r="S269" s="247" t="str">
        <f>IF(VLOOKUP(B269,'入力チェック（使用）'!A:G,6)&gt;=1, "←ERROR", "")</f>
        <v/>
      </c>
    </row>
  </sheetData>
  <sheetProtection algorithmName="SHA-512" hashValue="MwwOJdPeyAd0hJkENnUh4ABVzWZgGzFUwwBIJu2iseWEd0UZmcL30OTiNv5ZHaCnOkqmemx964Ltt6w6rU0mBQ==" saltValue="hIiQ1rHRiQdg5MmYVna3XQ==" spinCount="100000" sheet="1" formatCells="0" formatRows="0" insertRows="0" deleteRows="0"/>
  <mergeCells count="530">
    <mergeCell ref="F69:G69"/>
    <mergeCell ref="F70:G70"/>
    <mergeCell ref="C2:C4"/>
    <mergeCell ref="E2:K2"/>
    <mergeCell ref="C8:C9"/>
    <mergeCell ref="C12:D12"/>
    <mergeCell ref="E3:K3"/>
    <mergeCell ref="E4:K4"/>
    <mergeCell ref="E5:K5"/>
    <mergeCell ref="I6:K6"/>
    <mergeCell ref="H19:I19"/>
    <mergeCell ref="C5:D5"/>
    <mergeCell ref="E6:H6"/>
    <mergeCell ref="I7:K7"/>
    <mergeCell ref="E7:H7"/>
    <mergeCell ref="I10:K10"/>
    <mergeCell ref="E10:H10"/>
    <mergeCell ref="E18:M18"/>
    <mergeCell ref="C10:D10"/>
    <mergeCell ref="C6:D6"/>
    <mergeCell ref="C7:D7"/>
    <mergeCell ref="F19:G19"/>
    <mergeCell ref="H29:I29"/>
    <mergeCell ref="H30:I30"/>
    <mergeCell ref="H53:I53"/>
    <mergeCell ref="H54:I54"/>
    <mergeCell ref="H55:I55"/>
    <mergeCell ref="H56:I56"/>
    <mergeCell ref="H57:I57"/>
    <mergeCell ref="H58:I58"/>
    <mergeCell ref="H68:I68"/>
    <mergeCell ref="H69:I69"/>
    <mergeCell ref="H62:I62"/>
    <mergeCell ref="F106:G106"/>
    <mergeCell ref="F95:G95"/>
    <mergeCell ref="F96:G96"/>
    <mergeCell ref="F97:G97"/>
    <mergeCell ref="F98:G98"/>
    <mergeCell ref="F99:G99"/>
    <mergeCell ref="F101:G101"/>
    <mergeCell ref="F100:G100"/>
    <mergeCell ref="H71:I71"/>
    <mergeCell ref="H72:I72"/>
    <mergeCell ref="H73:I73"/>
    <mergeCell ref="H74:I74"/>
    <mergeCell ref="H75:I75"/>
    <mergeCell ref="H76:I76"/>
    <mergeCell ref="F71:G71"/>
    <mergeCell ref="F72:G72"/>
    <mergeCell ref="F73:G73"/>
    <mergeCell ref="F74:G74"/>
    <mergeCell ref="F75:G75"/>
    <mergeCell ref="F102:G102"/>
    <mergeCell ref="F103:G103"/>
    <mergeCell ref="F104:G104"/>
    <mergeCell ref="F105:G105"/>
    <mergeCell ref="F76:G76"/>
    <mergeCell ref="F113:G113"/>
    <mergeCell ref="F114:G114"/>
    <mergeCell ref="F115:G115"/>
    <mergeCell ref="F116:G116"/>
    <mergeCell ref="F117:G117"/>
    <mergeCell ref="F118:G118"/>
    <mergeCell ref="F119:G119"/>
    <mergeCell ref="F107:G107"/>
    <mergeCell ref="F108:G108"/>
    <mergeCell ref="F109:G109"/>
    <mergeCell ref="F110:G110"/>
    <mergeCell ref="F111:G111"/>
    <mergeCell ref="F112:G112"/>
    <mergeCell ref="F267:G267"/>
    <mergeCell ref="H267:I267"/>
    <mergeCell ref="F268:G268"/>
    <mergeCell ref="H268:I268"/>
    <mergeCell ref="F269:G269"/>
    <mergeCell ref="H269:I269"/>
    <mergeCell ref="F264:G264"/>
    <mergeCell ref="H264:I264"/>
    <mergeCell ref="F265:G265"/>
    <mergeCell ref="H265:I265"/>
    <mergeCell ref="F266:G266"/>
    <mergeCell ref="H266:I266"/>
    <mergeCell ref="F261:G261"/>
    <mergeCell ref="H261:I261"/>
    <mergeCell ref="F262:G262"/>
    <mergeCell ref="H262:I262"/>
    <mergeCell ref="F263:G263"/>
    <mergeCell ref="H263:I263"/>
    <mergeCell ref="F258:G258"/>
    <mergeCell ref="H258:I258"/>
    <mergeCell ref="F259:G259"/>
    <mergeCell ref="H259:I259"/>
    <mergeCell ref="F260:G260"/>
    <mergeCell ref="H260:I260"/>
    <mergeCell ref="F255:G255"/>
    <mergeCell ref="H255:I255"/>
    <mergeCell ref="F256:G256"/>
    <mergeCell ref="H256:I256"/>
    <mergeCell ref="F257:G257"/>
    <mergeCell ref="H257:I257"/>
    <mergeCell ref="F252:G252"/>
    <mergeCell ref="H252:I252"/>
    <mergeCell ref="F253:G253"/>
    <mergeCell ref="H253:I253"/>
    <mergeCell ref="F254:G254"/>
    <mergeCell ref="H254:I254"/>
    <mergeCell ref="F249:G249"/>
    <mergeCell ref="H249:I249"/>
    <mergeCell ref="F250:G250"/>
    <mergeCell ref="H250:I250"/>
    <mergeCell ref="F251:G251"/>
    <mergeCell ref="H251:I251"/>
    <mergeCell ref="F246:G246"/>
    <mergeCell ref="H246:I246"/>
    <mergeCell ref="F247:G247"/>
    <mergeCell ref="H247:I247"/>
    <mergeCell ref="F248:G248"/>
    <mergeCell ref="H248:I248"/>
    <mergeCell ref="F243:G243"/>
    <mergeCell ref="H243:I243"/>
    <mergeCell ref="F244:G244"/>
    <mergeCell ref="H244:I244"/>
    <mergeCell ref="F245:G245"/>
    <mergeCell ref="H245:I245"/>
    <mergeCell ref="F240:G240"/>
    <mergeCell ref="H240:I240"/>
    <mergeCell ref="F241:G241"/>
    <mergeCell ref="H241:I241"/>
    <mergeCell ref="F242:G242"/>
    <mergeCell ref="H242:I242"/>
    <mergeCell ref="F237:G237"/>
    <mergeCell ref="H237:I237"/>
    <mergeCell ref="F238:G238"/>
    <mergeCell ref="H238:I238"/>
    <mergeCell ref="F239:G239"/>
    <mergeCell ref="H239:I239"/>
    <mergeCell ref="F234:G234"/>
    <mergeCell ref="H234:I234"/>
    <mergeCell ref="F235:G235"/>
    <mergeCell ref="H235:I235"/>
    <mergeCell ref="F236:G236"/>
    <mergeCell ref="H236:I236"/>
    <mergeCell ref="F231:G231"/>
    <mergeCell ref="H231:I231"/>
    <mergeCell ref="F232:G232"/>
    <mergeCell ref="H232:I232"/>
    <mergeCell ref="F233:G233"/>
    <mergeCell ref="H233:I233"/>
    <mergeCell ref="F228:G228"/>
    <mergeCell ref="H228:I228"/>
    <mergeCell ref="F229:G229"/>
    <mergeCell ref="H229:I229"/>
    <mergeCell ref="F230:G230"/>
    <mergeCell ref="H230:I230"/>
    <mergeCell ref="F225:G225"/>
    <mergeCell ref="H225:I225"/>
    <mergeCell ref="F226:G226"/>
    <mergeCell ref="H226:I226"/>
    <mergeCell ref="F227:G227"/>
    <mergeCell ref="H227:I227"/>
    <mergeCell ref="F222:G222"/>
    <mergeCell ref="H222:I222"/>
    <mergeCell ref="F223:G223"/>
    <mergeCell ref="H223:I223"/>
    <mergeCell ref="F224:G224"/>
    <mergeCell ref="H224:I224"/>
    <mergeCell ref="F219:G219"/>
    <mergeCell ref="H219:I219"/>
    <mergeCell ref="F220:G220"/>
    <mergeCell ref="H220:I220"/>
    <mergeCell ref="F221:G221"/>
    <mergeCell ref="H221:I221"/>
    <mergeCell ref="F216:G216"/>
    <mergeCell ref="H216:I216"/>
    <mergeCell ref="F217:G217"/>
    <mergeCell ref="H217:I217"/>
    <mergeCell ref="F218:G218"/>
    <mergeCell ref="H218:I218"/>
    <mergeCell ref="F213:G213"/>
    <mergeCell ref="H213:I213"/>
    <mergeCell ref="F214:G214"/>
    <mergeCell ref="H214:I214"/>
    <mergeCell ref="F215:G215"/>
    <mergeCell ref="H215:I215"/>
    <mergeCell ref="F210:G210"/>
    <mergeCell ref="H210:I210"/>
    <mergeCell ref="F211:G211"/>
    <mergeCell ref="H211:I211"/>
    <mergeCell ref="F212:G212"/>
    <mergeCell ref="H212:I212"/>
    <mergeCell ref="F207:G207"/>
    <mergeCell ref="H207:I207"/>
    <mergeCell ref="F208:G208"/>
    <mergeCell ref="H208:I208"/>
    <mergeCell ref="F209:G209"/>
    <mergeCell ref="H209:I209"/>
    <mergeCell ref="F204:G204"/>
    <mergeCell ref="H204:I204"/>
    <mergeCell ref="F205:G205"/>
    <mergeCell ref="H205:I205"/>
    <mergeCell ref="F206:G206"/>
    <mergeCell ref="H206:I206"/>
    <mergeCell ref="F201:G201"/>
    <mergeCell ref="H201:I201"/>
    <mergeCell ref="F202:G202"/>
    <mergeCell ref="H202:I202"/>
    <mergeCell ref="F203:G203"/>
    <mergeCell ref="H203:I203"/>
    <mergeCell ref="F198:G198"/>
    <mergeCell ref="H198:I198"/>
    <mergeCell ref="F199:G199"/>
    <mergeCell ref="H199:I199"/>
    <mergeCell ref="F200:G200"/>
    <mergeCell ref="H200:I200"/>
    <mergeCell ref="F195:G195"/>
    <mergeCell ref="H195:I195"/>
    <mergeCell ref="F196:G196"/>
    <mergeCell ref="H196:I196"/>
    <mergeCell ref="F197:G197"/>
    <mergeCell ref="H197:I197"/>
    <mergeCell ref="F192:G192"/>
    <mergeCell ref="H192:I192"/>
    <mergeCell ref="F193:G193"/>
    <mergeCell ref="H193:I193"/>
    <mergeCell ref="F194:G194"/>
    <mergeCell ref="H194:I194"/>
    <mergeCell ref="F189:G189"/>
    <mergeCell ref="H189:I189"/>
    <mergeCell ref="F190:G190"/>
    <mergeCell ref="H190:I190"/>
    <mergeCell ref="F191:G191"/>
    <mergeCell ref="H191:I191"/>
    <mergeCell ref="F186:G186"/>
    <mergeCell ref="H186:I186"/>
    <mergeCell ref="F187:G187"/>
    <mergeCell ref="H187:I187"/>
    <mergeCell ref="F188:G188"/>
    <mergeCell ref="H188:I188"/>
    <mergeCell ref="F183:G183"/>
    <mergeCell ref="H183:I183"/>
    <mergeCell ref="F184:G184"/>
    <mergeCell ref="H184:I184"/>
    <mergeCell ref="F185:G185"/>
    <mergeCell ref="H185:I185"/>
    <mergeCell ref="F180:G180"/>
    <mergeCell ref="H180:I180"/>
    <mergeCell ref="F181:G181"/>
    <mergeCell ref="H181:I181"/>
    <mergeCell ref="F182:G182"/>
    <mergeCell ref="H182:I182"/>
    <mergeCell ref="F178:G178"/>
    <mergeCell ref="H178:I178"/>
    <mergeCell ref="F179:G179"/>
    <mergeCell ref="H179:I179"/>
    <mergeCell ref="F174:G174"/>
    <mergeCell ref="H174:I174"/>
    <mergeCell ref="F175:G175"/>
    <mergeCell ref="H175:I175"/>
    <mergeCell ref="F176:G176"/>
    <mergeCell ref="H176:I176"/>
    <mergeCell ref="F173:G173"/>
    <mergeCell ref="H173:I173"/>
    <mergeCell ref="H168:I168"/>
    <mergeCell ref="F169:G169"/>
    <mergeCell ref="H169:I169"/>
    <mergeCell ref="F170:G170"/>
    <mergeCell ref="H170:I170"/>
    <mergeCell ref="F168:G168"/>
    <mergeCell ref="F177:G177"/>
    <mergeCell ref="H177:I177"/>
    <mergeCell ref="F171:G171"/>
    <mergeCell ref="H171:I171"/>
    <mergeCell ref="F172:G172"/>
    <mergeCell ref="H172:I172"/>
    <mergeCell ref="H165:I165"/>
    <mergeCell ref="H166:I166"/>
    <mergeCell ref="H167:I167"/>
    <mergeCell ref="H162:I162"/>
    <mergeCell ref="H163:I163"/>
    <mergeCell ref="H164:I164"/>
    <mergeCell ref="F165:G165"/>
    <mergeCell ref="F166:G166"/>
    <mergeCell ref="H159:I159"/>
    <mergeCell ref="H160:I160"/>
    <mergeCell ref="H161:I161"/>
    <mergeCell ref="F167:G167"/>
    <mergeCell ref="F162:G162"/>
    <mergeCell ref="F163:G163"/>
    <mergeCell ref="F164:G164"/>
    <mergeCell ref="F159:G159"/>
    <mergeCell ref="F160:G160"/>
    <mergeCell ref="F161:G161"/>
    <mergeCell ref="H153:I153"/>
    <mergeCell ref="H154:I154"/>
    <mergeCell ref="H155:I155"/>
    <mergeCell ref="F156:G156"/>
    <mergeCell ref="F157:G157"/>
    <mergeCell ref="F158:G158"/>
    <mergeCell ref="F153:G153"/>
    <mergeCell ref="F154:G154"/>
    <mergeCell ref="H150:I150"/>
    <mergeCell ref="H151:I151"/>
    <mergeCell ref="H152:I152"/>
    <mergeCell ref="F155:G155"/>
    <mergeCell ref="H156:I156"/>
    <mergeCell ref="H157:I157"/>
    <mergeCell ref="H158:I158"/>
    <mergeCell ref="F150:G150"/>
    <mergeCell ref="F151:G151"/>
    <mergeCell ref="F152:G152"/>
    <mergeCell ref="H147:I147"/>
    <mergeCell ref="H148:I148"/>
    <mergeCell ref="H149:I149"/>
    <mergeCell ref="H144:I144"/>
    <mergeCell ref="H145:I145"/>
    <mergeCell ref="H146:I146"/>
    <mergeCell ref="F144:G144"/>
    <mergeCell ref="F145:G145"/>
    <mergeCell ref="H141:I141"/>
    <mergeCell ref="H142:I142"/>
    <mergeCell ref="H143:I143"/>
    <mergeCell ref="F143:G143"/>
    <mergeCell ref="F148:G148"/>
    <mergeCell ref="F149:G149"/>
    <mergeCell ref="F146:G146"/>
    <mergeCell ref="F141:G141"/>
    <mergeCell ref="F142:G142"/>
    <mergeCell ref="F147:G147"/>
    <mergeCell ref="F138:G138"/>
    <mergeCell ref="F139:G139"/>
    <mergeCell ref="F140:G140"/>
    <mergeCell ref="F135:G135"/>
    <mergeCell ref="F136:G136"/>
    <mergeCell ref="F137:G137"/>
    <mergeCell ref="F132:G132"/>
    <mergeCell ref="F133:G133"/>
    <mergeCell ref="F134:G134"/>
    <mergeCell ref="H138:I138"/>
    <mergeCell ref="H139:I139"/>
    <mergeCell ref="H140:I140"/>
    <mergeCell ref="H135:I135"/>
    <mergeCell ref="H136:I136"/>
    <mergeCell ref="H137:I137"/>
    <mergeCell ref="H132:I132"/>
    <mergeCell ref="H133:I133"/>
    <mergeCell ref="H134:I134"/>
    <mergeCell ref="H120:I120"/>
    <mergeCell ref="H121:I121"/>
    <mergeCell ref="H122:I122"/>
    <mergeCell ref="F123:G123"/>
    <mergeCell ref="F124:G124"/>
    <mergeCell ref="F129:G129"/>
    <mergeCell ref="F130:G130"/>
    <mergeCell ref="F131:G131"/>
    <mergeCell ref="F126:G126"/>
    <mergeCell ref="F127:G127"/>
    <mergeCell ref="F128:G128"/>
    <mergeCell ref="F125:G125"/>
    <mergeCell ref="F120:G120"/>
    <mergeCell ref="F121:G121"/>
    <mergeCell ref="F122:G122"/>
    <mergeCell ref="H129:I129"/>
    <mergeCell ref="H130:I130"/>
    <mergeCell ref="H131:I131"/>
    <mergeCell ref="H126:I126"/>
    <mergeCell ref="H127:I127"/>
    <mergeCell ref="H128:I128"/>
    <mergeCell ref="H123:I123"/>
    <mergeCell ref="H124:I124"/>
    <mergeCell ref="H125:I125"/>
    <mergeCell ref="H113:I113"/>
    <mergeCell ref="H114:I114"/>
    <mergeCell ref="H115:I115"/>
    <mergeCell ref="H116:I116"/>
    <mergeCell ref="H117:I117"/>
    <mergeCell ref="H118:I118"/>
    <mergeCell ref="H119:I119"/>
    <mergeCell ref="H101:I101"/>
    <mergeCell ref="H102:I102"/>
    <mergeCell ref="H103:I103"/>
    <mergeCell ref="H104:I104"/>
    <mergeCell ref="H105:I105"/>
    <mergeCell ref="H106:I106"/>
    <mergeCell ref="H107:I107"/>
    <mergeCell ref="H108:I108"/>
    <mergeCell ref="H109:I109"/>
    <mergeCell ref="H110:I110"/>
    <mergeCell ref="H111:I111"/>
    <mergeCell ref="H112:I112"/>
    <mergeCell ref="F68:G68"/>
    <mergeCell ref="H97:I97"/>
    <mergeCell ref="H98:I98"/>
    <mergeCell ref="H99:I99"/>
    <mergeCell ref="H100:I100"/>
    <mergeCell ref="H77:I77"/>
    <mergeCell ref="H78:I78"/>
    <mergeCell ref="H79:I79"/>
    <mergeCell ref="H80:I80"/>
    <mergeCell ref="H81:I81"/>
    <mergeCell ref="H82:I82"/>
    <mergeCell ref="H83:I83"/>
    <mergeCell ref="H84:I84"/>
    <mergeCell ref="H85:I85"/>
    <mergeCell ref="H86:I86"/>
    <mergeCell ref="H87:I87"/>
    <mergeCell ref="H88:I88"/>
    <mergeCell ref="F77:G77"/>
    <mergeCell ref="F78:G78"/>
    <mergeCell ref="F79:G79"/>
    <mergeCell ref="F80:G80"/>
    <mergeCell ref="F81:G81"/>
    <mergeCell ref="H70:I70"/>
    <mergeCell ref="H89:I89"/>
    <mergeCell ref="H90:I90"/>
    <mergeCell ref="H91:I91"/>
    <mergeCell ref="H92:I92"/>
    <mergeCell ref="H93:I93"/>
    <mergeCell ref="H94:I94"/>
    <mergeCell ref="H95:I95"/>
    <mergeCell ref="H96:I96"/>
    <mergeCell ref="F82:G82"/>
    <mergeCell ref="F89:G89"/>
    <mergeCell ref="F90:G90"/>
    <mergeCell ref="F91:G91"/>
    <mergeCell ref="F92:G92"/>
    <mergeCell ref="F93:G93"/>
    <mergeCell ref="F94:G94"/>
    <mergeCell ref="F83:G83"/>
    <mergeCell ref="F84:G84"/>
    <mergeCell ref="F85:G85"/>
    <mergeCell ref="F86:G86"/>
    <mergeCell ref="F87:G87"/>
    <mergeCell ref="F88:G88"/>
    <mergeCell ref="F65:G65"/>
    <mergeCell ref="L12:M12"/>
    <mergeCell ref="H40:I40"/>
    <mergeCell ref="H41:I41"/>
    <mergeCell ref="H42:I42"/>
    <mergeCell ref="H43:I43"/>
    <mergeCell ref="H28:I28"/>
    <mergeCell ref="F33:G33"/>
    <mergeCell ref="F20:G20"/>
    <mergeCell ref="F34:G34"/>
    <mergeCell ref="F29:G29"/>
    <mergeCell ref="F41:G41"/>
    <mergeCell ref="F31:G31"/>
    <mergeCell ref="F32:G32"/>
    <mergeCell ref="F37:G37"/>
    <mergeCell ref="F38:G38"/>
    <mergeCell ref="F39:G39"/>
    <mergeCell ref="F40:G40"/>
    <mergeCell ref="F24:G24"/>
    <mergeCell ref="F30:G30"/>
    <mergeCell ref="H31:I31"/>
    <mergeCell ref="H32:I32"/>
    <mergeCell ref="H33:I33"/>
    <mergeCell ref="H34:I34"/>
    <mergeCell ref="C11:D11"/>
    <mergeCell ref="E11:K11"/>
    <mergeCell ref="E12:K12"/>
    <mergeCell ref="H22:I22"/>
    <mergeCell ref="H23:I23"/>
    <mergeCell ref="H24:I24"/>
    <mergeCell ref="H20:I20"/>
    <mergeCell ref="H25:I25"/>
    <mergeCell ref="H26:I26"/>
    <mergeCell ref="F21:G21"/>
    <mergeCell ref="F22:G22"/>
    <mergeCell ref="O18:O19"/>
    <mergeCell ref="H67:I67"/>
    <mergeCell ref="F49:G49"/>
    <mergeCell ref="F50:G50"/>
    <mergeCell ref="F51:G51"/>
    <mergeCell ref="F52:G52"/>
    <mergeCell ref="F46:G46"/>
    <mergeCell ref="F23:G23"/>
    <mergeCell ref="R18:R19"/>
    <mergeCell ref="F66:G66"/>
    <mergeCell ref="H47:I47"/>
    <mergeCell ref="H48:I48"/>
    <mergeCell ref="H49:I49"/>
    <mergeCell ref="H50:I50"/>
    <mergeCell ref="H51:I51"/>
    <mergeCell ref="F48:G48"/>
    <mergeCell ref="H59:I59"/>
    <mergeCell ref="H63:I63"/>
    <mergeCell ref="H64:I64"/>
    <mergeCell ref="H65:I65"/>
    <mergeCell ref="H66:I66"/>
    <mergeCell ref="P18:P19"/>
    <mergeCell ref="F67:G67"/>
    <mergeCell ref="F59:G59"/>
    <mergeCell ref="F62:G62"/>
    <mergeCell ref="F42:G42"/>
    <mergeCell ref="F43:G43"/>
    <mergeCell ref="F44:G44"/>
    <mergeCell ref="F45:G45"/>
    <mergeCell ref="F63:G63"/>
    <mergeCell ref="F64:G64"/>
    <mergeCell ref="F53:G53"/>
    <mergeCell ref="F54:G54"/>
    <mergeCell ref="F55:G55"/>
    <mergeCell ref="F56:G56"/>
    <mergeCell ref="F57:G57"/>
    <mergeCell ref="F58:G58"/>
    <mergeCell ref="F47:G47"/>
    <mergeCell ref="N18:N19"/>
    <mergeCell ref="F28:G28"/>
    <mergeCell ref="B18:B19"/>
    <mergeCell ref="C18:D18"/>
    <mergeCell ref="H44:I44"/>
    <mergeCell ref="H45:I45"/>
    <mergeCell ref="H46:I46"/>
    <mergeCell ref="H60:I60"/>
    <mergeCell ref="H61:I61"/>
    <mergeCell ref="F60:G60"/>
    <mergeCell ref="F61:G61"/>
    <mergeCell ref="F25:G25"/>
    <mergeCell ref="F26:G26"/>
    <mergeCell ref="F27:G27"/>
    <mergeCell ref="H27:I27"/>
    <mergeCell ref="H21:I21"/>
    <mergeCell ref="F35:G35"/>
    <mergeCell ref="F36:G36"/>
    <mergeCell ref="H35:I35"/>
    <mergeCell ref="H36:I36"/>
    <mergeCell ref="H52:I52"/>
    <mergeCell ref="H37:I37"/>
    <mergeCell ref="H38:I38"/>
    <mergeCell ref="H39:I39"/>
  </mergeCells>
  <phoneticPr fontId="11"/>
  <pageMargins left="0.70866141732283472" right="0.70866141732283472" top="0.74803149606299213" bottom="0.74803149606299213" header="0.31496062992125984" footer="0.31496062992125984"/>
  <pageSetup paperSize="9" scale="60" orientation="landscape"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300-000000000000}">
          <x14:formula1>
            <xm:f>選択肢!$C$4:$C$9</xm:f>
          </x14:formula1>
          <xm:sqref>E13:M16</xm:sqref>
        </x14:dataValidation>
        <x14:dataValidation type="list" allowBlank="1" showInputMessage="1" showErrorMessage="1" xr:uid="{00000000-0002-0000-0300-000001000000}">
          <x14:formula1>
            <xm:f>選択肢!$A$4:$A$6</xm:f>
          </x14:formula1>
          <xm:sqref>E11:K11</xm:sqref>
        </x14:dataValidation>
        <x14:dataValidation type="list" allowBlank="1" showInputMessage="1" showErrorMessage="1" xr:uid="{00000000-0002-0000-0300-000002000000}">
          <x14:formula1>
            <xm:f>選択肢!$D$4:$D$14</xm:f>
          </x14:formula1>
          <xm:sqref>R20:R269</xm:sqref>
        </x14:dataValidation>
        <x14:dataValidation type="list" allowBlank="1" showInputMessage="1" showErrorMessage="1" xr:uid="{00000000-0002-0000-0300-000003000000}">
          <x14:formula1>
            <xm:f>選択肢!$C$4:$C$6</xm:f>
          </x14:formula1>
          <xm:sqref>E12:K12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9"/>
  <dimension ref="A2:C4"/>
  <sheetViews>
    <sheetView workbookViewId="0">
      <selection activeCell="K33" sqref="K33"/>
    </sheetView>
  </sheetViews>
  <sheetFormatPr defaultRowHeight="13.5" x14ac:dyDescent="0.15"/>
  <cols>
    <col min="1" max="1" width="23.875" customWidth="1"/>
  </cols>
  <sheetData>
    <row r="2" spans="1:3" x14ac:dyDescent="0.15">
      <c r="A2" s="85" t="str">
        <f>入力シート!E11&amp;入力シート!E12</f>
        <v/>
      </c>
      <c r="B2" s="85">
        <f>IF(ISNA(VLOOKUP(A2,選択肢!K:M,3,FALSE))=TRUE, 0, VLOOKUP(A2,選択肢!K:M,3,FALSE))</f>
        <v>0</v>
      </c>
      <c r="C2" t="str">
        <f>IF(ISNA(B2)=TRUE,"",IF(B2=1,"←EROOR",""))</f>
        <v/>
      </c>
    </row>
    <row r="4" spans="1:3" x14ac:dyDescent="0.15">
      <c r="A4" s="99" t="s">
        <v>1208</v>
      </c>
      <c r="B4" s="85">
        <f>SUM(B2,'入力チェック（使用）'!H2:H251)</f>
        <v>0</v>
      </c>
    </row>
  </sheetData>
  <phoneticPr fontId="1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8"/>
  <dimension ref="A1:H251"/>
  <sheetViews>
    <sheetView zoomScale="90" zoomScaleNormal="90" workbookViewId="0"/>
  </sheetViews>
  <sheetFormatPr defaultRowHeight="18.75" x14ac:dyDescent="0.45"/>
  <cols>
    <col min="1" max="1" width="5.375" style="1" customWidth="1"/>
    <col min="2" max="2" width="40.5" customWidth="1"/>
    <col min="4" max="4" width="34.75" customWidth="1"/>
    <col min="6" max="6" width="9" style="97"/>
  </cols>
  <sheetData>
    <row r="1" spans="1:8" ht="29.25" thickBot="1" x14ac:dyDescent="0.2">
      <c r="A1" s="14" t="s">
        <v>113</v>
      </c>
      <c r="F1" s="98" t="s">
        <v>1206</v>
      </c>
      <c r="G1" s="95" t="s">
        <v>1205</v>
      </c>
      <c r="H1" t="s">
        <v>1207</v>
      </c>
    </row>
    <row r="2" spans="1:8" x14ac:dyDescent="0.15">
      <c r="A2" s="15">
        <v>1</v>
      </c>
      <c r="B2" t="str">
        <f>入力シート!$E$11&amp;入力シート!R20</f>
        <v/>
      </c>
      <c r="C2">
        <f>IF(ISNA(VLOOKUP(B2,選択肢!J:M,4,FALSE))=TRUE,0,VLOOKUP(B2,選択肢!J:M,4,FALSE))</f>
        <v>0</v>
      </c>
      <c r="D2" t="str">
        <f>入力シート!$E$12&amp;入力シート!R20</f>
        <v/>
      </c>
      <c r="E2">
        <f>IF(ISNA(VLOOKUP(D2,選択肢!L:M,2,FALSE))=TRUE, 0, VLOOKUP(D2,選択肢!L:M,2,FALSE))</f>
        <v>0</v>
      </c>
      <c r="F2" s="97">
        <f>C2+E2+G2</f>
        <v>-10</v>
      </c>
      <c r="G2">
        <f>IF(入力シート!P20&gt;=1,0,-10)</f>
        <v>-10</v>
      </c>
      <c r="H2">
        <f>IF(F2&gt;0, 1, 0)</f>
        <v>0</v>
      </c>
    </row>
    <row r="3" spans="1:8" x14ac:dyDescent="0.15">
      <c r="A3" s="10">
        <v>2</v>
      </c>
    </row>
    <row r="4" spans="1:8" x14ac:dyDescent="0.15">
      <c r="A4" s="10">
        <v>3</v>
      </c>
    </row>
    <row r="5" spans="1:8" x14ac:dyDescent="0.15">
      <c r="A5" s="10">
        <v>4</v>
      </c>
    </row>
    <row r="6" spans="1:8" x14ac:dyDescent="0.15">
      <c r="A6" s="10">
        <v>5</v>
      </c>
    </row>
    <row r="7" spans="1:8" x14ac:dyDescent="0.15">
      <c r="A7" s="10">
        <v>6</v>
      </c>
    </row>
    <row r="8" spans="1:8" x14ac:dyDescent="0.15">
      <c r="A8" s="10">
        <v>7</v>
      </c>
    </row>
    <row r="9" spans="1:8" x14ac:dyDescent="0.15">
      <c r="A9" s="10">
        <v>8</v>
      </c>
    </row>
    <row r="10" spans="1:8" x14ac:dyDescent="0.15">
      <c r="A10" s="10">
        <v>9</v>
      </c>
    </row>
    <row r="11" spans="1:8" x14ac:dyDescent="0.15">
      <c r="A11" s="10">
        <v>10</v>
      </c>
    </row>
    <row r="12" spans="1:8" x14ac:dyDescent="0.15">
      <c r="A12" s="10">
        <v>11</v>
      </c>
    </row>
    <row r="13" spans="1:8" x14ac:dyDescent="0.15">
      <c r="A13" s="10">
        <v>12</v>
      </c>
    </row>
    <row r="14" spans="1:8" x14ac:dyDescent="0.15">
      <c r="A14" s="10">
        <v>13</v>
      </c>
    </row>
    <row r="15" spans="1:8" x14ac:dyDescent="0.15">
      <c r="A15" s="10">
        <v>14</v>
      </c>
    </row>
    <row r="16" spans="1:8" x14ac:dyDescent="0.15">
      <c r="A16" s="10">
        <v>15</v>
      </c>
    </row>
    <row r="17" spans="1:1" x14ac:dyDescent="0.15">
      <c r="A17" s="10">
        <v>16</v>
      </c>
    </row>
    <row r="18" spans="1:1" x14ac:dyDescent="0.15">
      <c r="A18" s="10">
        <v>17</v>
      </c>
    </row>
    <row r="19" spans="1:1" x14ac:dyDescent="0.15">
      <c r="A19" s="10">
        <v>18</v>
      </c>
    </row>
    <row r="20" spans="1:1" x14ac:dyDescent="0.15">
      <c r="A20" s="10">
        <v>19</v>
      </c>
    </row>
    <row r="21" spans="1:1" x14ac:dyDescent="0.15">
      <c r="A21" s="10">
        <v>20</v>
      </c>
    </row>
    <row r="22" spans="1:1" x14ac:dyDescent="0.15">
      <c r="A22" s="10">
        <v>21</v>
      </c>
    </row>
    <row r="23" spans="1:1" x14ac:dyDescent="0.15">
      <c r="A23" s="10">
        <v>22</v>
      </c>
    </row>
    <row r="24" spans="1:1" x14ac:dyDescent="0.15">
      <c r="A24" s="10">
        <v>23</v>
      </c>
    </row>
    <row r="25" spans="1:1" x14ac:dyDescent="0.15">
      <c r="A25" s="10">
        <v>24</v>
      </c>
    </row>
    <row r="26" spans="1:1" x14ac:dyDescent="0.15">
      <c r="A26" s="10">
        <v>25</v>
      </c>
    </row>
    <row r="27" spans="1:1" x14ac:dyDescent="0.15">
      <c r="A27" s="10">
        <v>26</v>
      </c>
    </row>
    <row r="28" spans="1:1" x14ac:dyDescent="0.15">
      <c r="A28" s="10">
        <v>27</v>
      </c>
    </row>
    <row r="29" spans="1:1" x14ac:dyDescent="0.15">
      <c r="A29" s="10">
        <v>28</v>
      </c>
    </row>
    <row r="30" spans="1:1" x14ac:dyDescent="0.15">
      <c r="A30" s="10">
        <v>29</v>
      </c>
    </row>
    <row r="31" spans="1:1" x14ac:dyDescent="0.15">
      <c r="A31" s="10">
        <v>30</v>
      </c>
    </row>
    <row r="32" spans="1:1" x14ac:dyDescent="0.15">
      <c r="A32" s="10">
        <v>31</v>
      </c>
    </row>
    <row r="33" spans="1:1" x14ac:dyDescent="0.15">
      <c r="A33" s="10">
        <v>32</v>
      </c>
    </row>
    <row r="34" spans="1:1" x14ac:dyDescent="0.15">
      <c r="A34" s="10">
        <v>33</v>
      </c>
    </row>
    <row r="35" spans="1:1" x14ac:dyDescent="0.15">
      <c r="A35" s="10">
        <v>34</v>
      </c>
    </row>
    <row r="36" spans="1:1" x14ac:dyDescent="0.15">
      <c r="A36" s="10">
        <v>35</v>
      </c>
    </row>
    <row r="37" spans="1:1" x14ac:dyDescent="0.15">
      <c r="A37" s="10">
        <v>36</v>
      </c>
    </row>
    <row r="38" spans="1:1" x14ac:dyDescent="0.15">
      <c r="A38" s="10">
        <v>37</v>
      </c>
    </row>
    <row r="39" spans="1:1" x14ac:dyDescent="0.15">
      <c r="A39" s="10">
        <v>38</v>
      </c>
    </row>
    <row r="40" spans="1:1" x14ac:dyDescent="0.15">
      <c r="A40" s="10">
        <v>39</v>
      </c>
    </row>
    <row r="41" spans="1:1" x14ac:dyDescent="0.15">
      <c r="A41" s="10">
        <v>40</v>
      </c>
    </row>
    <row r="42" spans="1:1" x14ac:dyDescent="0.15">
      <c r="A42" s="10">
        <v>41</v>
      </c>
    </row>
    <row r="43" spans="1:1" x14ac:dyDescent="0.15">
      <c r="A43" s="10">
        <v>42</v>
      </c>
    </row>
    <row r="44" spans="1:1" x14ac:dyDescent="0.15">
      <c r="A44" s="10">
        <v>43</v>
      </c>
    </row>
    <row r="45" spans="1:1" x14ac:dyDescent="0.15">
      <c r="A45" s="10">
        <v>44</v>
      </c>
    </row>
    <row r="46" spans="1:1" x14ac:dyDescent="0.15">
      <c r="A46" s="10">
        <v>45</v>
      </c>
    </row>
    <row r="47" spans="1:1" x14ac:dyDescent="0.15">
      <c r="A47" s="10">
        <v>46</v>
      </c>
    </row>
    <row r="48" spans="1:1" x14ac:dyDescent="0.15">
      <c r="A48" s="10">
        <v>47</v>
      </c>
    </row>
    <row r="49" spans="1:1" x14ac:dyDescent="0.15">
      <c r="A49" s="10">
        <v>48</v>
      </c>
    </row>
    <row r="50" spans="1:1" x14ac:dyDescent="0.15">
      <c r="A50" s="10">
        <v>49</v>
      </c>
    </row>
    <row r="51" spans="1:1" x14ac:dyDescent="0.15">
      <c r="A51" s="10">
        <v>50</v>
      </c>
    </row>
    <row r="52" spans="1:1" x14ac:dyDescent="0.15">
      <c r="A52" s="10">
        <v>51</v>
      </c>
    </row>
    <row r="53" spans="1:1" x14ac:dyDescent="0.15">
      <c r="A53" s="10">
        <v>52</v>
      </c>
    </row>
    <row r="54" spans="1:1" x14ac:dyDescent="0.15">
      <c r="A54" s="10">
        <v>53</v>
      </c>
    </row>
    <row r="55" spans="1:1" x14ac:dyDescent="0.15">
      <c r="A55" s="10">
        <v>54</v>
      </c>
    </row>
    <row r="56" spans="1:1" x14ac:dyDescent="0.15">
      <c r="A56" s="10">
        <v>55</v>
      </c>
    </row>
    <row r="57" spans="1:1" x14ac:dyDescent="0.15">
      <c r="A57" s="10">
        <v>56</v>
      </c>
    </row>
    <row r="58" spans="1:1" x14ac:dyDescent="0.15">
      <c r="A58" s="10">
        <v>57</v>
      </c>
    </row>
    <row r="59" spans="1:1" x14ac:dyDescent="0.15">
      <c r="A59" s="10">
        <v>58</v>
      </c>
    </row>
    <row r="60" spans="1:1" x14ac:dyDescent="0.15">
      <c r="A60" s="10">
        <v>59</v>
      </c>
    </row>
    <row r="61" spans="1:1" x14ac:dyDescent="0.15">
      <c r="A61" s="10">
        <v>60</v>
      </c>
    </row>
    <row r="62" spans="1:1" x14ac:dyDescent="0.15">
      <c r="A62" s="10">
        <v>61</v>
      </c>
    </row>
    <row r="63" spans="1:1" x14ac:dyDescent="0.15">
      <c r="A63" s="10">
        <v>62</v>
      </c>
    </row>
    <row r="64" spans="1:1" x14ac:dyDescent="0.15">
      <c r="A64" s="10">
        <v>63</v>
      </c>
    </row>
    <row r="65" spans="1:1" x14ac:dyDescent="0.15">
      <c r="A65" s="10">
        <v>64</v>
      </c>
    </row>
    <row r="66" spans="1:1" x14ac:dyDescent="0.15">
      <c r="A66" s="10">
        <v>65</v>
      </c>
    </row>
    <row r="67" spans="1:1" x14ac:dyDescent="0.15">
      <c r="A67" s="10">
        <v>66</v>
      </c>
    </row>
    <row r="68" spans="1:1" x14ac:dyDescent="0.15">
      <c r="A68" s="10">
        <v>67</v>
      </c>
    </row>
    <row r="69" spans="1:1" x14ac:dyDescent="0.15">
      <c r="A69" s="10">
        <v>68</v>
      </c>
    </row>
    <row r="70" spans="1:1" x14ac:dyDescent="0.15">
      <c r="A70" s="10">
        <v>69</v>
      </c>
    </row>
    <row r="71" spans="1:1" x14ac:dyDescent="0.15">
      <c r="A71" s="10">
        <v>70</v>
      </c>
    </row>
    <row r="72" spans="1:1" x14ac:dyDescent="0.15">
      <c r="A72" s="10">
        <v>71</v>
      </c>
    </row>
    <row r="73" spans="1:1" x14ac:dyDescent="0.15">
      <c r="A73" s="10">
        <v>72</v>
      </c>
    </row>
    <row r="74" spans="1:1" x14ac:dyDescent="0.15">
      <c r="A74" s="10">
        <v>73</v>
      </c>
    </row>
    <row r="75" spans="1:1" x14ac:dyDescent="0.15">
      <c r="A75" s="10">
        <v>74</v>
      </c>
    </row>
    <row r="76" spans="1:1" x14ac:dyDescent="0.15">
      <c r="A76" s="10">
        <v>75</v>
      </c>
    </row>
    <row r="77" spans="1:1" x14ac:dyDescent="0.15">
      <c r="A77" s="10">
        <v>76</v>
      </c>
    </row>
    <row r="78" spans="1:1" x14ac:dyDescent="0.15">
      <c r="A78" s="10">
        <v>77</v>
      </c>
    </row>
    <row r="79" spans="1:1" x14ac:dyDescent="0.15">
      <c r="A79" s="10">
        <v>78</v>
      </c>
    </row>
    <row r="80" spans="1:1" x14ac:dyDescent="0.15">
      <c r="A80" s="10">
        <v>79</v>
      </c>
    </row>
    <row r="81" spans="1:1" x14ac:dyDescent="0.15">
      <c r="A81" s="10">
        <v>80</v>
      </c>
    </row>
    <row r="82" spans="1:1" x14ac:dyDescent="0.15">
      <c r="A82" s="10">
        <v>81</v>
      </c>
    </row>
    <row r="83" spans="1:1" x14ac:dyDescent="0.15">
      <c r="A83" s="10">
        <v>82</v>
      </c>
    </row>
    <row r="84" spans="1:1" x14ac:dyDescent="0.15">
      <c r="A84" s="10">
        <v>83</v>
      </c>
    </row>
    <row r="85" spans="1:1" x14ac:dyDescent="0.15">
      <c r="A85" s="10">
        <v>84</v>
      </c>
    </row>
    <row r="86" spans="1:1" x14ac:dyDescent="0.15">
      <c r="A86" s="10">
        <v>85</v>
      </c>
    </row>
    <row r="87" spans="1:1" x14ac:dyDescent="0.15">
      <c r="A87" s="10">
        <v>86</v>
      </c>
    </row>
    <row r="88" spans="1:1" x14ac:dyDescent="0.15">
      <c r="A88" s="10">
        <v>87</v>
      </c>
    </row>
    <row r="89" spans="1:1" x14ac:dyDescent="0.15">
      <c r="A89" s="10">
        <v>88</v>
      </c>
    </row>
    <row r="90" spans="1:1" x14ac:dyDescent="0.15">
      <c r="A90" s="10">
        <v>89</v>
      </c>
    </row>
    <row r="91" spans="1:1" x14ac:dyDescent="0.15">
      <c r="A91" s="10">
        <v>90</v>
      </c>
    </row>
    <row r="92" spans="1:1" x14ac:dyDescent="0.15">
      <c r="A92" s="10">
        <v>91</v>
      </c>
    </row>
    <row r="93" spans="1:1" x14ac:dyDescent="0.15">
      <c r="A93" s="10">
        <v>92</v>
      </c>
    </row>
    <row r="94" spans="1:1" x14ac:dyDescent="0.15">
      <c r="A94" s="10">
        <v>93</v>
      </c>
    </row>
    <row r="95" spans="1:1" x14ac:dyDescent="0.15">
      <c r="A95" s="10">
        <v>94</v>
      </c>
    </row>
    <row r="96" spans="1:1" x14ac:dyDescent="0.15">
      <c r="A96" s="10">
        <v>95</v>
      </c>
    </row>
    <row r="97" spans="1:1" x14ac:dyDescent="0.15">
      <c r="A97" s="10">
        <v>96</v>
      </c>
    </row>
    <row r="98" spans="1:1" x14ac:dyDescent="0.15">
      <c r="A98" s="10">
        <v>97</v>
      </c>
    </row>
    <row r="99" spans="1:1" x14ac:dyDescent="0.15">
      <c r="A99" s="10">
        <v>98</v>
      </c>
    </row>
    <row r="100" spans="1:1" x14ac:dyDescent="0.15">
      <c r="A100" s="10">
        <v>99</v>
      </c>
    </row>
    <row r="101" spans="1:1" x14ac:dyDescent="0.15">
      <c r="A101" s="10">
        <v>100</v>
      </c>
    </row>
    <row r="102" spans="1:1" x14ac:dyDescent="0.15">
      <c r="A102" s="10">
        <v>101</v>
      </c>
    </row>
    <row r="103" spans="1:1" x14ac:dyDescent="0.15">
      <c r="A103" s="10">
        <v>102</v>
      </c>
    </row>
    <row r="104" spans="1:1" x14ac:dyDescent="0.15">
      <c r="A104" s="10">
        <v>103</v>
      </c>
    </row>
    <row r="105" spans="1:1" x14ac:dyDescent="0.15">
      <c r="A105" s="10">
        <v>104</v>
      </c>
    </row>
    <row r="106" spans="1:1" x14ac:dyDescent="0.15">
      <c r="A106" s="10">
        <v>105</v>
      </c>
    </row>
    <row r="107" spans="1:1" x14ac:dyDescent="0.15">
      <c r="A107" s="10">
        <v>106</v>
      </c>
    </row>
    <row r="108" spans="1:1" x14ac:dyDescent="0.15">
      <c r="A108" s="10">
        <v>107</v>
      </c>
    </row>
    <row r="109" spans="1:1" x14ac:dyDescent="0.15">
      <c r="A109" s="10">
        <v>108</v>
      </c>
    </row>
    <row r="110" spans="1:1" x14ac:dyDescent="0.15">
      <c r="A110" s="10">
        <v>109</v>
      </c>
    </row>
    <row r="111" spans="1:1" x14ac:dyDescent="0.15">
      <c r="A111" s="10">
        <v>110</v>
      </c>
    </row>
    <row r="112" spans="1:1" x14ac:dyDescent="0.15">
      <c r="A112" s="10">
        <v>111</v>
      </c>
    </row>
    <row r="113" spans="1:1" x14ac:dyDescent="0.15">
      <c r="A113" s="10">
        <v>112</v>
      </c>
    </row>
    <row r="114" spans="1:1" x14ac:dyDescent="0.15">
      <c r="A114" s="10">
        <v>113</v>
      </c>
    </row>
    <row r="115" spans="1:1" x14ac:dyDescent="0.15">
      <c r="A115" s="10">
        <v>114</v>
      </c>
    </row>
    <row r="116" spans="1:1" x14ac:dyDescent="0.15">
      <c r="A116" s="10">
        <v>115</v>
      </c>
    </row>
    <row r="117" spans="1:1" x14ac:dyDescent="0.15">
      <c r="A117" s="10">
        <v>116</v>
      </c>
    </row>
    <row r="118" spans="1:1" x14ac:dyDescent="0.15">
      <c r="A118" s="10">
        <v>117</v>
      </c>
    </row>
    <row r="119" spans="1:1" x14ac:dyDescent="0.15">
      <c r="A119" s="10">
        <v>118</v>
      </c>
    </row>
    <row r="120" spans="1:1" x14ac:dyDescent="0.15">
      <c r="A120" s="10">
        <v>119</v>
      </c>
    </row>
    <row r="121" spans="1:1" x14ac:dyDescent="0.15">
      <c r="A121" s="10">
        <v>120</v>
      </c>
    </row>
    <row r="122" spans="1:1" x14ac:dyDescent="0.15">
      <c r="A122" s="10">
        <v>121</v>
      </c>
    </row>
    <row r="123" spans="1:1" x14ac:dyDescent="0.15">
      <c r="A123" s="10">
        <v>122</v>
      </c>
    </row>
    <row r="124" spans="1:1" x14ac:dyDescent="0.15">
      <c r="A124" s="10">
        <v>123</v>
      </c>
    </row>
    <row r="125" spans="1:1" x14ac:dyDescent="0.15">
      <c r="A125" s="10">
        <v>124</v>
      </c>
    </row>
    <row r="126" spans="1:1" x14ac:dyDescent="0.15">
      <c r="A126" s="10">
        <v>125</v>
      </c>
    </row>
    <row r="127" spans="1:1" x14ac:dyDescent="0.15">
      <c r="A127" s="10">
        <v>126</v>
      </c>
    </row>
    <row r="128" spans="1:1" x14ac:dyDescent="0.15">
      <c r="A128" s="10">
        <v>127</v>
      </c>
    </row>
    <row r="129" spans="1:1" x14ac:dyDescent="0.15">
      <c r="A129" s="10">
        <v>128</v>
      </c>
    </row>
    <row r="130" spans="1:1" x14ac:dyDescent="0.15">
      <c r="A130" s="10">
        <v>129</v>
      </c>
    </row>
    <row r="131" spans="1:1" x14ac:dyDescent="0.15">
      <c r="A131" s="10">
        <v>130</v>
      </c>
    </row>
    <row r="132" spans="1:1" x14ac:dyDescent="0.15">
      <c r="A132" s="10">
        <v>131</v>
      </c>
    </row>
    <row r="133" spans="1:1" x14ac:dyDescent="0.15">
      <c r="A133" s="10">
        <v>132</v>
      </c>
    </row>
    <row r="134" spans="1:1" x14ac:dyDescent="0.15">
      <c r="A134" s="10">
        <v>133</v>
      </c>
    </row>
    <row r="135" spans="1:1" x14ac:dyDescent="0.15">
      <c r="A135" s="10">
        <v>134</v>
      </c>
    </row>
    <row r="136" spans="1:1" x14ac:dyDescent="0.15">
      <c r="A136" s="10">
        <v>135</v>
      </c>
    </row>
    <row r="137" spans="1:1" x14ac:dyDescent="0.15">
      <c r="A137" s="10">
        <v>136</v>
      </c>
    </row>
    <row r="138" spans="1:1" x14ac:dyDescent="0.15">
      <c r="A138" s="10">
        <v>137</v>
      </c>
    </row>
    <row r="139" spans="1:1" x14ac:dyDescent="0.15">
      <c r="A139" s="10">
        <v>138</v>
      </c>
    </row>
    <row r="140" spans="1:1" x14ac:dyDescent="0.15">
      <c r="A140" s="10">
        <v>139</v>
      </c>
    </row>
    <row r="141" spans="1:1" x14ac:dyDescent="0.15">
      <c r="A141" s="10">
        <v>140</v>
      </c>
    </row>
    <row r="142" spans="1:1" x14ac:dyDescent="0.15">
      <c r="A142" s="10">
        <v>141</v>
      </c>
    </row>
    <row r="143" spans="1:1" x14ac:dyDescent="0.15">
      <c r="A143" s="10">
        <v>142</v>
      </c>
    </row>
    <row r="144" spans="1:1" x14ac:dyDescent="0.15">
      <c r="A144" s="10">
        <v>143</v>
      </c>
    </row>
    <row r="145" spans="1:1" x14ac:dyDescent="0.15">
      <c r="A145" s="10">
        <v>144</v>
      </c>
    </row>
    <row r="146" spans="1:1" x14ac:dyDescent="0.15">
      <c r="A146" s="10">
        <v>145</v>
      </c>
    </row>
    <row r="147" spans="1:1" x14ac:dyDescent="0.15">
      <c r="A147" s="10">
        <v>146</v>
      </c>
    </row>
    <row r="148" spans="1:1" x14ac:dyDescent="0.15">
      <c r="A148" s="10">
        <v>147</v>
      </c>
    </row>
    <row r="149" spans="1:1" x14ac:dyDescent="0.15">
      <c r="A149" s="10">
        <v>148</v>
      </c>
    </row>
    <row r="150" spans="1:1" x14ac:dyDescent="0.15">
      <c r="A150" s="10">
        <v>149</v>
      </c>
    </row>
    <row r="151" spans="1:1" x14ac:dyDescent="0.15">
      <c r="A151" s="10">
        <v>150</v>
      </c>
    </row>
    <row r="152" spans="1:1" x14ac:dyDescent="0.15">
      <c r="A152" s="10">
        <v>151</v>
      </c>
    </row>
    <row r="153" spans="1:1" x14ac:dyDescent="0.15">
      <c r="A153" s="10">
        <v>152</v>
      </c>
    </row>
    <row r="154" spans="1:1" x14ac:dyDescent="0.15">
      <c r="A154" s="10">
        <v>153</v>
      </c>
    </row>
    <row r="155" spans="1:1" x14ac:dyDescent="0.15">
      <c r="A155" s="10">
        <v>154</v>
      </c>
    </row>
    <row r="156" spans="1:1" x14ac:dyDescent="0.15">
      <c r="A156" s="10">
        <v>155</v>
      </c>
    </row>
    <row r="157" spans="1:1" x14ac:dyDescent="0.15">
      <c r="A157" s="10">
        <v>156</v>
      </c>
    </row>
    <row r="158" spans="1:1" x14ac:dyDescent="0.15">
      <c r="A158" s="10">
        <v>157</v>
      </c>
    </row>
    <row r="159" spans="1:1" x14ac:dyDescent="0.15">
      <c r="A159" s="10">
        <v>158</v>
      </c>
    </row>
    <row r="160" spans="1:1" x14ac:dyDescent="0.15">
      <c r="A160" s="10">
        <v>159</v>
      </c>
    </row>
    <row r="161" spans="1:1" x14ac:dyDescent="0.15">
      <c r="A161" s="10">
        <v>160</v>
      </c>
    </row>
    <row r="162" spans="1:1" x14ac:dyDescent="0.15">
      <c r="A162" s="10">
        <v>161</v>
      </c>
    </row>
    <row r="163" spans="1:1" x14ac:dyDescent="0.15">
      <c r="A163" s="10">
        <v>162</v>
      </c>
    </row>
    <row r="164" spans="1:1" x14ac:dyDescent="0.15">
      <c r="A164" s="10">
        <v>163</v>
      </c>
    </row>
    <row r="165" spans="1:1" x14ac:dyDescent="0.15">
      <c r="A165" s="10">
        <v>164</v>
      </c>
    </row>
    <row r="166" spans="1:1" x14ac:dyDescent="0.15">
      <c r="A166" s="10">
        <v>165</v>
      </c>
    </row>
    <row r="167" spans="1:1" x14ac:dyDescent="0.15">
      <c r="A167" s="10">
        <v>166</v>
      </c>
    </row>
    <row r="168" spans="1:1" x14ac:dyDescent="0.15">
      <c r="A168" s="10">
        <v>167</v>
      </c>
    </row>
    <row r="169" spans="1:1" x14ac:dyDescent="0.15">
      <c r="A169" s="10">
        <v>168</v>
      </c>
    </row>
    <row r="170" spans="1:1" x14ac:dyDescent="0.15">
      <c r="A170" s="10">
        <v>169</v>
      </c>
    </row>
    <row r="171" spans="1:1" x14ac:dyDescent="0.15">
      <c r="A171" s="10">
        <v>170</v>
      </c>
    </row>
    <row r="172" spans="1:1" x14ac:dyDescent="0.15">
      <c r="A172" s="10">
        <v>171</v>
      </c>
    </row>
    <row r="173" spans="1:1" x14ac:dyDescent="0.15">
      <c r="A173" s="10">
        <v>172</v>
      </c>
    </row>
    <row r="174" spans="1:1" x14ac:dyDescent="0.15">
      <c r="A174" s="10">
        <v>173</v>
      </c>
    </row>
    <row r="175" spans="1:1" x14ac:dyDescent="0.15">
      <c r="A175" s="10">
        <v>174</v>
      </c>
    </row>
    <row r="176" spans="1:1" x14ac:dyDescent="0.15">
      <c r="A176" s="10">
        <v>175</v>
      </c>
    </row>
    <row r="177" spans="1:1" x14ac:dyDescent="0.15">
      <c r="A177" s="10">
        <v>176</v>
      </c>
    </row>
    <row r="178" spans="1:1" x14ac:dyDescent="0.15">
      <c r="A178" s="10">
        <v>177</v>
      </c>
    </row>
    <row r="179" spans="1:1" x14ac:dyDescent="0.15">
      <c r="A179" s="10">
        <v>178</v>
      </c>
    </row>
    <row r="180" spans="1:1" x14ac:dyDescent="0.15">
      <c r="A180" s="10">
        <v>179</v>
      </c>
    </row>
    <row r="181" spans="1:1" x14ac:dyDescent="0.15">
      <c r="A181" s="10">
        <v>180</v>
      </c>
    </row>
    <row r="182" spans="1:1" x14ac:dyDescent="0.15">
      <c r="A182" s="10">
        <v>181</v>
      </c>
    </row>
    <row r="183" spans="1:1" x14ac:dyDescent="0.15">
      <c r="A183" s="10">
        <v>182</v>
      </c>
    </row>
    <row r="184" spans="1:1" x14ac:dyDescent="0.15">
      <c r="A184" s="10">
        <v>183</v>
      </c>
    </row>
    <row r="185" spans="1:1" x14ac:dyDescent="0.15">
      <c r="A185" s="10">
        <v>184</v>
      </c>
    </row>
    <row r="186" spans="1:1" x14ac:dyDescent="0.15">
      <c r="A186" s="10">
        <v>185</v>
      </c>
    </row>
    <row r="187" spans="1:1" x14ac:dyDescent="0.15">
      <c r="A187" s="10">
        <v>186</v>
      </c>
    </row>
    <row r="188" spans="1:1" x14ac:dyDescent="0.15">
      <c r="A188" s="10">
        <v>187</v>
      </c>
    </row>
    <row r="189" spans="1:1" x14ac:dyDescent="0.15">
      <c r="A189" s="10">
        <v>188</v>
      </c>
    </row>
    <row r="190" spans="1:1" x14ac:dyDescent="0.15">
      <c r="A190" s="10">
        <v>189</v>
      </c>
    </row>
    <row r="191" spans="1:1" x14ac:dyDescent="0.15">
      <c r="A191" s="10">
        <v>190</v>
      </c>
    </row>
    <row r="192" spans="1:1" x14ac:dyDescent="0.15">
      <c r="A192" s="10">
        <v>191</v>
      </c>
    </row>
    <row r="193" spans="1:1" x14ac:dyDescent="0.15">
      <c r="A193" s="10">
        <v>192</v>
      </c>
    </row>
    <row r="194" spans="1:1" x14ac:dyDescent="0.15">
      <c r="A194" s="10">
        <v>193</v>
      </c>
    </row>
    <row r="195" spans="1:1" x14ac:dyDescent="0.15">
      <c r="A195" s="10">
        <v>194</v>
      </c>
    </row>
    <row r="196" spans="1:1" x14ac:dyDescent="0.15">
      <c r="A196" s="10">
        <v>195</v>
      </c>
    </row>
    <row r="197" spans="1:1" x14ac:dyDescent="0.15">
      <c r="A197" s="10">
        <v>196</v>
      </c>
    </row>
    <row r="198" spans="1:1" x14ac:dyDescent="0.15">
      <c r="A198" s="10">
        <v>197</v>
      </c>
    </row>
    <row r="199" spans="1:1" x14ac:dyDescent="0.15">
      <c r="A199" s="10">
        <v>198</v>
      </c>
    </row>
    <row r="200" spans="1:1" x14ac:dyDescent="0.15">
      <c r="A200" s="10">
        <v>199</v>
      </c>
    </row>
    <row r="201" spans="1:1" x14ac:dyDescent="0.15">
      <c r="A201" s="10">
        <v>200</v>
      </c>
    </row>
    <row r="202" spans="1:1" x14ac:dyDescent="0.15">
      <c r="A202" s="10">
        <v>201</v>
      </c>
    </row>
    <row r="203" spans="1:1" x14ac:dyDescent="0.15">
      <c r="A203" s="10">
        <v>202</v>
      </c>
    </row>
    <row r="204" spans="1:1" x14ac:dyDescent="0.15">
      <c r="A204" s="10">
        <v>203</v>
      </c>
    </row>
    <row r="205" spans="1:1" x14ac:dyDescent="0.15">
      <c r="A205" s="10">
        <v>204</v>
      </c>
    </row>
    <row r="206" spans="1:1" x14ac:dyDescent="0.15">
      <c r="A206" s="10">
        <v>205</v>
      </c>
    </row>
    <row r="207" spans="1:1" x14ac:dyDescent="0.15">
      <c r="A207" s="10">
        <v>206</v>
      </c>
    </row>
    <row r="208" spans="1:1" x14ac:dyDescent="0.15">
      <c r="A208" s="10">
        <v>207</v>
      </c>
    </row>
    <row r="209" spans="1:1" x14ac:dyDescent="0.15">
      <c r="A209" s="10">
        <v>208</v>
      </c>
    </row>
    <row r="210" spans="1:1" x14ac:dyDescent="0.15">
      <c r="A210" s="10">
        <v>209</v>
      </c>
    </row>
    <row r="211" spans="1:1" x14ac:dyDescent="0.15">
      <c r="A211" s="10">
        <v>210</v>
      </c>
    </row>
    <row r="212" spans="1:1" x14ac:dyDescent="0.15">
      <c r="A212" s="10">
        <v>211</v>
      </c>
    </row>
    <row r="213" spans="1:1" x14ac:dyDescent="0.15">
      <c r="A213" s="10">
        <v>212</v>
      </c>
    </row>
    <row r="214" spans="1:1" x14ac:dyDescent="0.15">
      <c r="A214" s="10">
        <v>213</v>
      </c>
    </row>
    <row r="215" spans="1:1" x14ac:dyDescent="0.15">
      <c r="A215" s="10">
        <v>214</v>
      </c>
    </row>
    <row r="216" spans="1:1" x14ac:dyDescent="0.15">
      <c r="A216" s="10">
        <v>215</v>
      </c>
    </row>
    <row r="217" spans="1:1" x14ac:dyDescent="0.15">
      <c r="A217" s="10">
        <v>216</v>
      </c>
    </row>
    <row r="218" spans="1:1" x14ac:dyDescent="0.15">
      <c r="A218" s="10">
        <v>217</v>
      </c>
    </row>
    <row r="219" spans="1:1" x14ac:dyDescent="0.15">
      <c r="A219" s="10">
        <v>218</v>
      </c>
    </row>
    <row r="220" spans="1:1" x14ac:dyDescent="0.15">
      <c r="A220" s="10">
        <v>219</v>
      </c>
    </row>
    <row r="221" spans="1:1" x14ac:dyDescent="0.15">
      <c r="A221" s="10">
        <v>220</v>
      </c>
    </row>
    <row r="222" spans="1:1" x14ac:dyDescent="0.15">
      <c r="A222" s="10">
        <v>221</v>
      </c>
    </row>
    <row r="223" spans="1:1" x14ac:dyDescent="0.15">
      <c r="A223" s="10">
        <v>222</v>
      </c>
    </row>
    <row r="224" spans="1:1" x14ac:dyDescent="0.15">
      <c r="A224" s="10">
        <v>223</v>
      </c>
    </row>
    <row r="225" spans="1:1" x14ac:dyDescent="0.15">
      <c r="A225" s="10">
        <v>224</v>
      </c>
    </row>
    <row r="226" spans="1:1" x14ac:dyDescent="0.15">
      <c r="A226" s="10">
        <v>225</v>
      </c>
    </row>
    <row r="227" spans="1:1" x14ac:dyDescent="0.15">
      <c r="A227" s="10">
        <v>226</v>
      </c>
    </row>
    <row r="228" spans="1:1" x14ac:dyDescent="0.15">
      <c r="A228" s="10">
        <v>227</v>
      </c>
    </row>
    <row r="229" spans="1:1" x14ac:dyDescent="0.15">
      <c r="A229" s="10">
        <v>228</v>
      </c>
    </row>
    <row r="230" spans="1:1" x14ac:dyDescent="0.15">
      <c r="A230" s="10">
        <v>229</v>
      </c>
    </row>
    <row r="231" spans="1:1" x14ac:dyDescent="0.15">
      <c r="A231" s="10">
        <v>230</v>
      </c>
    </row>
    <row r="232" spans="1:1" x14ac:dyDescent="0.15">
      <c r="A232" s="10">
        <v>231</v>
      </c>
    </row>
    <row r="233" spans="1:1" x14ac:dyDescent="0.15">
      <c r="A233" s="10">
        <v>232</v>
      </c>
    </row>
    <row r="234" spans="1:1" x14ac:dyDescent="0.15">
      <c r="A234" s="10">
        <v>233</v>
      </c>
    </row>
    <row r="235" spans="1:1" x14ac:dyDescent="0.15">
      <c r="A235" s="10">
        <v>234</v>
      </c>
    </row>
    <row r="236" spans="1:1" x14ac:dyDescent="0.15">
      <c r="A236" s="10">
        <v>235</v>
      </c>
    </row>
    <row r="237" spans="1:1" x14ac:dyDescent="0.15">
      <c r="A237" s="10">
        <v>236</v>
      </c>
    </row>
    <row r="238" spans="1:1" x14ac:dyDescent="0.15">
      <c r="A238" s="10">
        <v>237</v>
      </c>
    </row>
    <row r="239" spans="1:1" x14ac:dyDescent="0.15">
      <c r="A239" s="10">
        <v>238</v>
      </c>
    </row>
    <row r="240" spans="1:1" x14ac:dyDescent="0.15">
      <c r="A240" s="10">
        <v>239</v>
      </c>
    </row>
    <row r="241" spans="1:1" x14ac:dyDescent="0.15">
      <c r="A241" s="10">
        <v>240</v>
      </c>
    </row>
    <row r="242" spans="1:1" x14ac:dyDescent="0.15">
      <c r="A242" s="10">
        <v>241</v>
      </c>
    </row>
    <row r="243" spans="1:1" x14ac:dyDescent="0.15">
      <c r="A243" s="10">
        <v>242</v>
      </c>
    </row>
    <row r="244" spans="1:1" x14ac:dyDescent="0.15">
      <c r="A244" s="10">
        <v>243</v>
      </c>
    </row>
    <row r="245" spans="1:1" x14ac:dyDescent="0.15">
      <c r="A245" s="10">
        <v>244</v>
      </c>
    </row>
    <row r="246" spans="1:1" x14ac:dyDescent="0.15">
      <c r="A246" s="10">
        <v>245</v>
      </c>
    </row>
    <row r="247" spans="1:1" x14ac:dyDescent="0.15">
      <c r="A247" s="10">
        <v>246</v>
      </c>
    </row>
    <row r="248" spans="1:1" x14ac:dyDescent="0.15">
      <c r="A248" s="10">
        <v>247</v>
      </c>
    </row>
    <row r="249" spans="1:1" x14ac:dyDescent="0.15">
      <c r="A249" s="10">
        <v>248</v>
      </c>
    </row>
    <row r="250" spans="1:1" x14ac:dyDescent="0.15">
      <c r="A250" s="10">
        <v>249</v>
      </c>
    </row>
    <row r="251" spans="1:1" x14ac:dyDescent="0.15">
      <c r="A251" s="10">
        <v>250</v>
      </c>
    </row>
  </sheetData>
  <phoneticPr fontId="1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7">
    <pageSetUpPr fitToPage="1"/>
  </sheetPr>
  <dimension ref="B1:J101"/>
  <sheetViews>
    <sheetView zoomScale="90" zoomScaleNormal="90" workbookViewId="0">
      <selection activeCell="E4" sqref="E4"/>
    </sheetView>
  </sheetViews>
  <sheetFormatPr defaultColWidth="9" defaultRowHeight="18.75" x14ac:dyDescent="0.45"/>
  <cols>
    <col min="1" max="1" width="5" style="1" customWidth="1"/>
    <col min="2" max="2" width="6.875" style="1" customWidth="1"/>
    <col min="3" max="3" width="17.125" style="1" customWidth="1"/>
    <col min="4" max="4" width="55.125" style="2" customWidth="1"/>
    <col min="5" max="5" width="12.625" style="1" customWidth="1"/>
    <col min="6" max="6" width="16.375" style="1" customWidth="1"/>
    <col min="7" max="7" width="17.875" style="1" customWidth="1"/>
    <col min="8" max="16384" width="9" style="1"/>
  </cols>
  <sheetData>
    <row r="1" spans="2:10" s="6" customFormat="1" ht="39" customHeight="1" x14ac:dyDescent="0.45">
      <c r="B1" s="568" t="s">
        <v>1213</v>
      </c>
      <c r="C1" s="568"/>
      <c r="D1" s="568"/>
      <c r="E1" s="569" t="s">
        <v>1215</v>
      </c>
      <c r="F1" s="569"/>
      <c r="G1" s="569"/>
      <c r="H1" s="569"/>
      <c r="I1" s="569"/>
      <c r="J1" s="569"/>
    </row>
    <row r="2" spans="2:10" ht="19.5" customHeight="1" thickBot="1" x14ac:dyDescent="0.5">
      <c r="E2" s="569"/>
      <c r="F2" s="569"/>
      <c r="G2" s="569"/>
      <c r="H2" s="569"/>
      <c r="I2" s="569"/>
      <c r="J2" s="569"/>
    </row>
    <row r="3" spans="2:10" s="4" customFormat="1" ht="70.5" customHeight="1" thickBot="1" x14ac:dyDescent="0.2">
      <c r="B3" s="13" t="s">
        <v>113</v>
      </c>
      <c r="C3" s="91" t="s">
        <v>96</v>
      </c>
      <c r="D3" s="19" t="s">
        <v>97</v>
      </c>
      <c r="E3" s="11" t="s">
        <v>111</v>
      </c>
      <c r="F3" s="77" t="s">
        <v>1214</v>
      </c>
      <c r="G3" s="77" t="s">
        <v>112</v>
      </c>
    </row>
    <row r="4" spans="2:10" ht="18" customHeight="1" x14ac:dyDescent="0.45">
      <c r="B4" s="53"/>
      <c r="C4" s="93" t="str">
        <f>IF(B4 = "","", VLOOKUP(B4,'出力シート（主要）'!$B$20:$D$1079,2,FALSE))</f>
        <v/>
      </c>
      <c r="D4" s="90" t="str">
        <f>IF(B4 = "", "",VLOOKUP(B4,'出力シート（主要）'!$B$20:$K$1079,4,FALSE))</f>
        <v/>
      </c>
      <c r="E4" s="92" t="str">
        <f>IF(B4="", "", VLOOKUP(B4,計算シート!FR:FS,2,FALSE))</f>
        <v/>
      </c>
      <c r="F4" s="101"/>
      <c r="G4" s="78"/>
    </row>
    <row r="5" spans="2:10" x14ac:dyDescent="0.45">
      <c r="B5" s="12"/>
      <c r="C5" s="93" t="str">
        <f>IF(B5 = "","", VLOOKUP(B5,'出力シート（主要）'!$B$20:$D$1079,2,FALSE))</f>
        <v/>
      </c>
      <c r="D5" s="90" t="str">
        <f>IF(B5 = "", "",VLOOKUP(B5,'出力シート（主要）'!$B$20:$K$1079,4,FALSE))</f>
        <v/>
      </c>
      <c r="E5" s="92" t="str">
        <f>IF(B5="", "", VLOOKUP(B5,計算シート!FR:FS,2,FALSE))</f>
        <v/>
      </c>
      <c r="F5" s="101"/>
      <c r="G5" s="78"/>
    </row>
    <row r="6" spans="2:10" x14ac:dyDescent="0.45">
      <c r="B6" s="52"/>
      <c r="C6" s="93" t="str">
        <f>IF(B6 = "","", VLOOKUP(B6,'出力シート（主要）'!$B$20:$D$1079,2,FALSE))</f>
        <v/>
      </c>
      <c r="D6" s="90" t="str">
        <f>IF(B6 = "", "",VLOOKUP(B6,'出力シート（主要）'!$B$20:$K$1079,4,FALSE))</f>
        <v/>
      </c>
      <c r="E6" s="92" t="str">
        <f>IF(B6="", "", VLOOKUP(B6,計算シート!FR:FS,2,FALSE))</f>
        <v/>
      </c>
      <c r="F6" s="101"/>
      <c r="G6" s="78"/>
    </row>
    <row r="7" spans="2:10" x14ac:dyDescent="0.45">
      <c r="B7" s="52"/>
      <c r="C7" s="93" t="str">
        <f>IF(B7 = "","", VLOOKUP(B7,'出力シート（主要）'!$B$20:$D$1079,2,FALSE))</f>
        <v/>
      </c>
      <c r="D7" s="90" t="str">
        <f>IF(B7 = "", "",VLOOKUP(B7,'出力シート（主要）'!$B$20:$K$1079,4,FALSE))</f>
        <v/>
      </c>
      <c r="E7" s="92" t="str">
        <f>IF(B7="", "", VLOOKUP(B7,計算シート!FR:FS,2,FALSE))</f>
        <v/>
      </c>
      <c r="F7" s="101"/>
      <c r="G7" s="78"/>
    </row>
    <row r="8" spans="2:10" x14ac:dyDescent="0.45">
      <c r="B8" s="52"/>
      <c r="C8" s="93" t="str">
        <f>IF(B8 = "","", VLOOKUP(B8,'出力シート（主要）'!$B$20:$D$1079,2,FALSE))</f>
        <v/>
      </c>
      <c r="D8" s="90" t="str">
        <f>IF(B8 = "", "",VLOOKUP(B8,'出力シート（主要）'!$B$20:$K$1079,4,FALSE))</f>
        <v/>
      </c>
      <c r="E8" s="92" t="str">
        <f>IF(B8="", "", VLOOKUP(B8,計算シート!FR:FS,2,FALSE))</f>
        <v/>
      </c>
      <c r="F8" s="101"/>
      <c r="G8" s="78"/>
    </row>
    <row r="9" spans="2:10" x14ac:dyDescent="0.45">
      <c r="B9" s="52"/>
      <c r="C9" s="93" t="str">
        <f>IF(B9 = "","", VLOOKUP(B9,'出力シート（主要）'!$B$20:$D$1079,2,FALSE))</f>
        <v/>
      </c>
      <c r="D9" s="90" t="str">
        <f>IF(B9 = "", "",VLOOKUP(B9,'出力シート（主要）'!$B$20:$K$1079,4,FALSE))</f>
        <v/>
      </c>
      <c r="E9" s="92" t="str">
        <f>IF(B9="", "", VLOOKUP(B9,計算シート!FR:FS,2,FALSE))</f>
        <v/>
      </c>
      <c r="F9" s="101"/>
      <c r="G9" s="78"/>
    </row>
    <row r="10" spans="2:10" x14ac:dyDescent="0.45">
      <c r="B10" s="52"/>
      <c r="C10" s="93" t="str">
        <f>IF(B10 = "","", VLOOKUP(B10,'出力シート（主要）'!$B$20:$D$1079,2,FALSE))</f>
        <v/>
      </c>
      <c r="D10" s="90" t="str">
        <f>IF(B10 = "", "",VLOOKUP(B10,'出力シート（主要）'!$B$20:$K$1079,4,FALSE))</f>
        <v/>
      </c>
      <c r="E10" s="92" t="str">
        <f>IF(B10="", "", VLOOKUP(B10,計算シート!FR:FS,2,FALSE))</f>
        <v/>
      </c>
      <c r="F10" s="101"/>
      <c r="G10" s="78"/>
    </row>
    <row r="11" spans="2:10" x14ac:dyDescent="0.45">
      <c r="B11" s="52"/>
      <c r="C11" s="93" t="str">
        <f>IF(B11 = "","", VLOOKUP(B11,'出力シート（主要）'!$B$20:$D$1079,2,FALSE))</f>
        <v/>
      </c>
      <c r="D11" s="90" t="str">
        <f>IF(B11 = "", "",VLOOKUP(B11,'出力シート（主要）'!$B$20:$K$1079,4,FALSE))</f>
        <v/>
      </c>
      <c r="E11" s="92" t="str">
        <f>IF(B11="", "", VLOOKUP(B11,計算シート!FR:FS,2,FALSE))</f>
        <v/>
      </c>
      <c r="F11" s="101"/>
      <c r="G11" s="78"/>
    </row>
    <row r="12" spans="2:10" x14ac:dyDescent="0.45">
      <c r="B12" s="52"/>
      <c r="C12" s="93" t="str">
        <f>IF(B12 = "","", VLOOKUP(B12,'出力シート（主要）'!$B$20:$D$1079,2,FALSE))</f>
        <v/>
      </c>
      <c r="D12" s="90" t="str">
        <f>IF(B12 = "", "",VLOOKUP(B12,'出力シート（主要）'!$B$20:$K$1079,4,FALSE))</f>
        <v/>
      </c>
      <c r="E12" s="92" t="str">
        <f>IF(B12="", "", VLOOKUP(B12,計算シート!FR:FS,2,FALSE))</f>
        <v/>
      </c>
      <c r="F12" s="101"/>
      <c r="G12" s="78"/>
    </row>
    <row r="13" spans="2:10" x14ac:dyDescent="0.45">
      <c r="B13" s="52"/>
      <c r="C13" s="93" t="str">
        <f>IF(B13 = "","", VLOOKUP(B13,'出力シート（主要）'!$B$20:$D$1079,2,FALSE))</f>
        <v/>
      </c>
      <c r="D13" s="90" t="str">
        <f>IF(B13 = "", "",VLOOKUP(B13,'出力シート（主要）'!$B$20:$K$1079,4,FALSE))</f>
        <v/>
      </c>
      <c r="E13" s="92" t="str">
        <f>IF(B13="", "", VLOOKUP(B13,計算シート!FR:FS,2,FALSE))</f>
        <v/>
      </c>
      <c r="F13" s="101"/>
      <c r="G13" s="78"/>
    </row>
    <row r="14" spans="2:10" x14ac:dyDescent="0.45">
      <c r="B14" s="52"/>
      <c r="C14" s="93" t="str">
        <f>IF(B14 = "","", VLOOKUP(B14,'出力シート（主要）'!$B$20:$D$1079,2,FALSE))</f>
        <v/>
      </c>
      <c r="D14" s="90" t="str">
        <f>IF(B14 = "", "",VLOOKUP(B14,'出力シート（主要）'!$B$20:$K$1079,4,FALSE))</f>
        <v/>
      </c>
      <c r="E14" s="92" t="str">
        <f>IF(B14="", "", VLOOKUP(B14,計算シート!FR:FS,2,FALSE))</f>
        <v/>
      </c>
      <c r="F14" s="101"/>
      <c r="G14" s="78"/>
    </row>
    <row r="15" spans="2:10" x14ac:dyDescent="0.45">
      <c r="B15" s="52"/>
      <c r="C15" s="93" t="str">
        <f>IF(B15 = "","", VLOOKUP(B15,'出力シート（主要）'!$B$20:$D$1079,2,FALSE))</f>
        <v/>
      </c>
      <c r="D15" s="90" t="str">
        <f>IF(B15 = "", "",VLOOKUP(B15,'出力シート（主要）'!$B$20:$K$1079,4,FALSE))</f>
        <v/>
      </c>
      <c r="E15" s="92" t="str">
        <f>IF(B15="", "", VLOOKUP(B15,計算シート!FR:FS,2,FALSE))</f>
        <v/>
      </c>
      <c r="F15" s="101"/>
      <c r="G15" s="78"/>
    </row>
    <row r="16" spans="2:10" x14ac:dyDescent="0.45">
      <c r="B16" s="52"/>
      <c r="C16" s="93" t="str">
        <f>IF(B16 = "","", VLOOKUP(B16,'出力シート（主要）'!$B$20:$D$1079,2,FALSE))</f>
        <v/>
      </c>
      <c r="D16" s="90" t="str">
        <f>IF(B16 = "", "",VLOOKUP(B16,'出力シート（主要）'!$B$20:$K$1079,4,FALSE))</f>
        <v/>
      </c>
      <c r="E16" s="92" t="str">
        <f>IF(B16="", "", VLOOKUP(B16,計算シート!FR:FS,2,FALSE))</f>
        <v/>
      </c>
      <c r="F16" s="101"/>
      <c r="G16" s="78"/>
    </row>
    <row r="17" spans="2:7" x14ac:dyDescent="0.45">
      <c r="B17" s="52"/>
      <c r="C17" s="93" t="str">
        <f>IF(B17 = "","", VLOOKUP(B17,'出力シート（主要）'!$B$20:$D$1079,2,FALSE))</f>
        <v/>
      </c>
      <c r="D17" s="90" t="str">
        <f>IF(B17 = "", "",VLOOKUP(B17,'出力シート（主要）'!$B$20:$K$1079,4,FALSE))</f>
        <v/>
      </c>
      <c r="E17" s="92" t="str">
        <f>IF(B17="", "", VLOOKUP(B17,計算シート!FR:FS,2,FALSE))</f>
        <v/>
      </c>
      <c r="F17" s="101"/>
      <c r="G17" s="78"/>
    </row>
    <row r="18" spans="2:7" x14ac:dyDescent="0.45">
      <c r="B18" s="52"/>
      <c r="C18" s="93" t="str">
        <f>IF(B18 = "","", VLOOKUP(B18,'出力シート（主要）'!$B$20:$D$1079,2,FALSE))</f>
        <v/>
      </c>
      <c r="D18" s="90" t="str">
        <f>IF(B18 = "", "",VLOOKUP(B18,'出力シート（主要）'!$B$20:$K$1079,4,FALSE))</f>
        <v/>
      </c>
      <c r="E18" s="92" t="str">
        <f>IF(B18="", "", VLOOKUP(B18,計算シート!FR:FS,2,FALSE))</f>
        <v/>
      </c>
      <c r="F18" s="101"/>
      <c r="G18" s="78"/>
    </row>
    <row r="19" spans="2:7" x14ac:dyDescent="0.45">
      <c r="B19" s="52"/>
      <c r="C19" s="93" t="str">
        <f>IF(B19 = "","", VLOOKUP(B19,'出力シート（主要）'!$B$20:$D$1079,2,FALSE))</f>
        <v/>
      </c>
      <c r="D19" s="90" t="str">
        <f>IF(B19 = "", "",VLOOKUP(B19,'出力シート（主要）'!$B$20:$K$1079,4,FALSE))</f>
        <v/>
      </c>
      <c r="E19" s="92" t="str">
        <f>IF(B19="", "", VLOOKUP(B19,計算シート!FR:FS,2,FALSE))</f>
        <v/>
      </c>
      <c r="F19" s="101"/>
      <c r="G19" s="79"/>
    </row>
    <row r="20" spans="2:7" x14ac:dyDescent="0.45">
      <c r="B20" s="52"/>
      <c r="C20" s="93" t="str">
        <f>IF(B20 = "","", VLOOKUP(B20,'出力シート（主要）'!$B$20:$D$1079,2,FALSE))</f>
        <v/>
      </c>
      <c r="D20" s="90" t="str">
        <f>IF(B20 = "", "",VLOOKUP(B20,'出力シート（主要）'!$B$20:$K$1079,4,FALSE))</f>
        <v/>
      </c>
      <c r="E20" s="92" t="str">
        <f>IF(B20="", "", VLOOKUP(B20,計算シート!FR:FS,2,FALSE))</f>
        <v/>
      </c>
      <c r="F20" s="101"/>
      <c r="G20" s="79"/>
    </row>
    <row r="21" spans="2:7" x14ac:dyDescent="0.45">
      <c r="B21" s="52"/>
      <c r="C21" s="93" t="str">
        <f>IF(B21 = "","", VLOOKUP(B21,'出力シート（主要）'!$B$20:$D$1079,2,FALSE))</f>
        <v/>
      </c>
      <c r="D21" s="90" t="str">
        <f>IF(B21 = "", "",VLOOKUP(B21,'出力シート（主要）'!$B$20:$K$1079,4,FALSE))</f>
        <v/>
      </c>
      <c r="E21" s="92" t="str">
        <f>IF(B21="", "", VLOOKUP(B21,計算シート!FR:FS,2,FALSE))</f>
        <v/>
      </c>
      <c r="F21" s="101"/>
      <c r="G21" s="79"/>
    </row>
    <row r="22" spans="2:7" x14ac:dyDescent="0.45">
      <c r="B22" s="52"/>
      <c r="C22" s="93" t="str">
        <f>IF(B22 = "","", VLOOKUP(B22,'出力シート（主要）'!$B$20:$D$1079,2,FALSE))</f>
        <v/>
      </c>
      <c r="D22" s="90" t="str">
        <f>IF(B22 = "", "",VLOOKUP(B22,'出力シート（主要）'!$B$20:$K$1079,4,FALSE))</f>
        <v/>
      </c>
      <c r="E22" s="92" t="str">
        <f>IF(B22="", "", VLOOKUP(B22,計算シート!FR:FS,2,FALSE))</f>
        <v/>
      </c>
      <c r="F22" s="101"/>
      <c r="G22" s="79"/>
    </row>
    <row r="23" spans="2:7" x14ac:dyDescent="0.45">
      <c r="B23" s="52"/>
      <c r="C23" s="93" t="str">
        <f>IF(B23 = "","", VLOOKUP(B23,'出力シート（主要）'!$B$20:$D$1079,2,FALSE))</f>
        <v/>
      </c>
      <c r="D23" s="90" t="str">
        <f>IF(B23 = "", "",VLOOKUP(B23,'出力シート（主要）'!$B$20:$K$1079,4,FALSE))</f>
        <v/>
      </c>
      <c r="E23" s="92" t="str">
        <f>IF(B23="", "", VLOOKUP(B23,計算シート!FR:FS,2,FALSE))</f>
        <v/>
      </c>
      <c r="F23" s="101"/>
      <c r="G23" s="79"/>
    </row>
    <row r="24" spans="2:7" x14ac:dyDescent="0.45">
      <c r="B24" s="52"/>
      <c r="C24" s="93" t="str">
        <f>IF(B24 = "","", VLOOKUP(B24,'出力シート（主要）'!$B$20:$D$1079,2,FALSE))</f>
        <v/>
      </c>
      <c r="D24" s="90" t="str">
        <f>IF(B24 = "", "",VLOOKUP(B24,'出力シート（主要）'!$B$20:$K$1079,4,FALSE))</f>
        <v/>
      </c>
      <c r="E24" s="92" t="str">
        <f>IF(B24="", "", VLOOKUP(B24,計算シート!FR:FS,2,FALSE))</f>
        <v/>
      </c>
      <c r="F24" s="101"/>
      <c r="G24" s="79"/>
    </row>
    <row r="25" spans="2:7" x14ac:dyDescent="0.45">
      <c r="B25" s="52"/>
      <c r="C25" s="93" t="str">
        <f>IF(B25 = "","", VLOOKUP(B25,'出力シート（主要）'!$B$20:$D$1079,2,FALSE))</f>
        <v/>
      </c>
      <c r="D25" s="90" t="str">
        <f>IF(B25 = "", "",VLOOKUP(B25,'出力シート（主要）'!$B$20:$K$1079,4,FALSE))</f>
        <v/>
      </c>
      <c r="E25" s="92" t="str">
        <f>IF(B25="", "", VLOOKUP(B25,計算シート!FR:FS,2,FALSE))</f>
        <v/>
      </c>
      <c r="F25" s="101"/>
      <c r="G25" s="79"/>
    </row>
    <row r="26" spans="2:7" x14ac:dyDescent="0.45">
      <c r="B26" s="52"/>
      <c r="C26" s="93" t="str">
        <f>IF(B26 = "","", VLOOKUP(B26,'出力シート（主要）'!$B$20:$D$1079,2,FALSE))</f>
        <v/>
      </c>
      <c r="D26" s="90" t="str">
        <f>IF(B26 = "", "",VLOOKUP(B26,'出力シート（主要）'!$B$20:$K$1079,4,FALSE))</f>
        <v/>
      </c>
      <c r="E26" s="92" t="str">
        <f>IF(B26="", "", VLOOKUP(B26,計算シート!FR:FS,2,FALSE))</f>
        <v/>
      </c>
      <c r="F26" s="101"/>
      <c r="G26" s="79"/>
    </row>
    <row r="27" spans="2:7" x14ac:dyDescent="0.45">
      <c r="B27" s="52"/>
      <c r="C27" s="93" t="str">
        <f>IF(B27 = "","", VLOOKUP(B27,'出力シート（主要）'!$B$20:$D$1079,2,FALSE))</f>
        <v/>
      </c>
      <c r="D27" s="90" t="str">
        <f>IF(B27 = "", "",VLOOKUP(B27,'出力シート（主要）'!$B$20:$K$1079,4,FALSE))</f>
        <v/>
      </c>
      <c r="E27" s="92" t="str">
        <f>IF(B27="", "", VLOOKUP(B27,計算シート!FR:FS,2,FALSE))</f>
        <v/>
      </c>
      <c r="F27" s="101"/>
      <c r="G27" s="79"/>
    </row>
    <row r="28" spans="2:7" x14ac:dyDescent="0.45">
      <c r="B28" s="52"/>
      <c r="C28" s="93" t="str">
        <f>IF(B28 = "","", VLOOKUP(B28,'出力シート（主要）'!$B$20:$D$1079,2,FALSE))</f>
        <v/>
      </c>
      <c r="D28" s="90" t="str">
        <f>IF(B28 = "", "",VLOOKUP(B28,'出力シート（主要）'!$B$20:$K$1079,4,FALSE))</f>
        <v/>
      </c>
      <c r="E28" s="92" t="str">
        <f>IF(B28="", "", VLOOKUP(B28,計算シート!FR:FS,2,FALSE))</f>
        <v/>
      </c>
      <c r="F28" s="101"/>
      <c r="G28" s="79"/>
    </row>
    <row r="29" spans="2:7" x14ac:dyDescent="0.45">
      <c r="B29" s="52"/>
      <c r="C29" s="93" t="str">
        <f>IF(B29 = "","", VLOOKUP(B29,'出力シート（主要）'!$B$20:$D$1079,2,FALSE))</f>
        <v/>
      </c>
      <c r="D29" s="90" t="str">
        <f>IF(B29 = "", "",VLOOKUP(B29,'出力シート（主要）'!$B$20:$K$1079,4,FALSE))</f>
        <v/>
      </c>
      <c r="E29" s="92" t="str">
        <f>IF(B29="", "", VLOOKUP(B29,計算シート!FR:FS,2,FALSE))</f>
        <v/>
      </c>
      <c r="F29" s="101"/>
      <c r="G29" s="79"/>
    </row>
    <row r="30" spans="2:7" x14ac:dyDescent="0.45">
      <c r="B30" s="52"/>
      <c r="C30" s="93" t="str">
        <f>IF(B30 = "","", VLOOKUP(B30,'出力シート（主要）'!$B$20:$D$1079,2,FALSE))</f>
        <v/>
      </c>
      <c r="D30" s="90" t="str">
        <f>IF(B30 = "", "",VLOOKUP(B30,'出力シート（主要）'!$B$20:$K$1079,4,FALSE))</f>
        <v/>
      </c>
      <c r="E30" s="92" t="str">
        <f>IF(B30="", "", VLOOKUP(B30,計算シート!FR:FS,2,FALSE))</f>
        <v/>
      </c>
      <c r="F30" s="101"/>
      <c r="G30" s="79"/>
    </row>
    <row r="31" spans="2:7" x14ac:dyDescent="0.45">
      <c r="B31" s="52"/>
      <c r="C31" s="93" t="str">
        <f>IF(B31 = "","", VLOOKUP(B31,'出力シート（主要）'!$B$20:$D$1079,2,FALSE))</f>
        <v/>
      </c>
      <c r="D31" s="90" t="str">
        <f>IF(B31 = "", "",VLOOKUP(B31,'出力シート（主要）'!$B$20:$K$1079,4,FALSE))</f>
        <v/>
      </c>
      <c r="E31" s="92" t="str">
        <f>IF(B31="", "", VLOOKUP(B31,計算シート!FR:FS,2,FALSE))</f>
        <v/>
      </c>
      <c r="F31" s="101"/>
      <c r="G31" s="79"/>
    </row>
    <row r="32" spans="2:7" x14ac:dyDescent="0.45">
      <c r="B32" s="52"/>
      <c r="C32" s="93" t="str">
        <f>IF(B32 = "","", VLOOKUP(B32,'出力シート（主要）'!$B$20:$D$1079,2,FALSE))</f>
        <v/>
      </c>
      <c r="D32" s="90" t="str">
        <f>IF(B32 = "", "",VLOOKUP(B32,'出力シート（主要）'!$B$20:$K$1079,4,FALSE))</f>
        <v/>
      </c>
      <c r="E32" s="92" t="str">
        <f>IF(B32="", "", VLOOKUP(B32,計算シート!FR:FS,2,FALSE))</f>
        <v/>
      </c>
      <c r="F32" s="101"/>
      <c r="G32" s="79"/>
    </row>
    <row r="33" spans="2:7" x14ac:dyDescent="0.45">
      <c r="B33" s="52"/>
      <c r="C33" s="93" t="str">
        <f>IF(B33 = "","", VLOOKUP(B33,'出力シート（主要）'!$B$20:$D$1079,2,FALSE))</f>
        <v/>
      </c>
      <c r="D33" s="90" t="str">
        <f>IF(B33 = "", "",VLOOKUP(B33,'出力シート（主要）'!$B$20:$K$1079,4,FALSE))</f>
        <v/>
      </c>
      <c r="E33" s="92" t="str">
        <f>IF(B33="", "", VLOOKUP(B33,計算シート!FR:FS,2,FALSE))</f>
        <v/>
      </c>
      <c r="F33" s="101"/>
      <c r="G33" s="79"/>
    </row>
    <row r="34" spans="2:7" x14ac:dyDescent="0.45">
      <c r="B34" s="52"/>
      <c r="C34" s="93" t="str">
        <f>IF(B34 = "","", VLOOKUP(B34,'出力シート（主要）'!$B$20:$D$1079,2,FALSE))</f>
        <v/>
      </c>
      <c r="D34" s="90" t="str">
        <f>IF(B34 = "", "",VLOOKUP(B34,'出力シート（主要）'!$B$20:$K$1079,4,FALSE))</f>
        <v/>
      </c>
      <c r="E34" s="92" t="str">
        <f>IF(B34="", "", VLOOKUP(B34,計算シート!FR:FS,2,FALSE))</f>
        <v/>
      </c>
      <c r="F34" s="101"/>
      <c r="G34" s="79"/>
    </row>
    <row r="35" spans="2:7" x14ac:dyDescent="0.45">
      <c r="B35" s="52"/>
      <c r="C35" s="93" t="str">
        <f>IF(B35 = "","", VLOOKUP(B35,'出力シート（主要）'!$B$20:$D$1079,2,FALSE))</f>
        <v/>
      </c>
      <c r="D35" s="90" t="str">
        <f>IF(B35 = "", "",VLOOKUP(B35,'出力シート（主要）'!$B$20:$K$1079,4,FALSE))</f>
        <v/>
      </c>
      <c r="E35" s="92" t="str">
        <f>IF(B35="", "", VLOOKUP(B35,計算シート!FR:FS,2,FALSE))</f>
        <v/>
      </c>
      <c r="F35" s="101"/>
      <c r="G35" s="79"/>
    </row>
    <row r="36" spans="2:7" x14ac:dyDescent="0.45">
      <c r="B36" s="52"/>
      <c r="C36" s="93" t="str">
        <f>IF(B36 = "","", VLOOKUP(B36,'出力シート（主要）'!$B$20:$D$1079,2,FALSE))</f>
        <v/>
      </c>
      <c r="D36" s="90" t="str">
        <f>IF(B36 = "", "",VLOOKUP(B36,'出力シート（主要）'!$B$20:$K$1079,4,FALSE))</f>
        <v/>
      </c>
      <c r="E36" s="92" t="str">
        <f>IF(B36="", "", VLOOKUP(B36,計算シート!FR:FS,2,FALSE))</f>
        <v/>
      </c>
      <c r="F36" s="101"/>
      <c r="G36" s="79"/>
    </row>
    <row r="37" spans="2:7" x14ac:dyDescent="0.45">
      <c r="B37" s="52"/>
      <c r="C37" s="93" t="str">
        <f>IF(B37 = "","", VLOOKUP(B37,'出力シート（主要）'!$B$20:$D$1079,2,FALSE))</f>
        <v/>
      </c>
      <c r="D37" s="90" t="str">
        <f>IF(B37 = "", "",VLOOKUP(B37,'出力シート（主要）'!$B$20:$K$1079,4,FALSE))</f>
        <v/>
      </c>
      <c r="E37" s="92" t="str">
        <f>IF(B37="", "", VLOOKUP(B37,計算シート!FR:FS,2,FALSE))</f>
        <v/>
      </c>
      <c r="F37" s="101"/>
      <c r="G37" s="79"/>
    </row>
    <row r="38" spans="2:7" x14ac:dyDescent="0.45">
      <c r="B38" s="52"/>
      <c r="C38" s="93" t="str">
        <f>IF(B38 = "","", VLOOKUP(B38,'出力シート（主要）'!$B$20:$D$1079,2,FALSE))</f>
        <v/>
      </c>
      <c r="D38" s="90" t="str">
        <f>IF(B38 = "", "",VLOOKUP(B38,'出力シート（主要）'!$B$20:$K$1079,4,FALSE))</f>
        <v/>
      </c>
      <c r="E38" s="92" t="str">
        <f>IF(B38="", "", VLOOKUP(B38,計算シート!FR:FS,2,FALSE))</f>
        <v/>
      </c>
      <c r="F38" s="101"/>
      <c r="G38" s="79"/>
    </row>
    <row r="39" spans="2:7" x14ac:dyDescent="0.45">
      <c r="B39" s="52"/>
      <c r="C39" s="93" t="str">
        <f>IF(B39 = "","", VLOOKUP(B39,'出力シート（主要）'!$B$20:$D$1079,2,FALSE))</f>
        <v/>
      </c>
      <c r="D39" s="90" t="str">
        <f>IF(B39 = "", "",VLOOKUP(B39,'出力シート（主要）'!$B$20:$K$1079,4,FALSE))</f>
        <v/>
      </c>
      <c r="E39" s="92" t="str">
        <f>IF(B39="", "", VLOOKUP(B39,計算シート!FR:FS,2,FALSE))</f>
        <v/>
      </c>
      <c r="F39" s="101"/>
      <c r="G39" s="79"/>
    </row>
    <row r="40" spans="2:7" x14ac:dyDescent="0.45">
      <c r="B40" s="52"/>
      <c r="C40" s="93" t="str">
        <f>IF(B40 = "","", VLOOKUP(B40,'出力シート（主要）'!$B$20:$D$1079,2,FALSE))</f>
        <v/>
      </c>
      <c r="D40" s="90" t="str">
        <f>IF(B40 = "", "",VLOOKUP(B40,'出力シート（主要）'!$B$20:$K$1079,4,FALSE))</f>
        <v/>
      </c>
      <c r="E40" s="92" t="str">
        <f>IF(B40="", "", VLOOKUP(B40,計算シート!FR:FS,2,FALSE))</f>
        <v/>
      </c>
      <c r="F40" s="101"/>
      <c r="G40" s="79"/>
    </row>
    <row r="41" spans="2:7" x14ac:dyDescent="0.45">
      <c r="B41" s="52"/>
      <c r="C41" s="93" t="str">
        <f>IF(B41 = "","", VLOOKUP(B41,'出力シート（主要）'!$B$20:$D$1079,2,FALSE))</f>
        <v/>
      </c>
      <c r="D41" s="90" t="str">
        <f>IF(B41 = "", "",VLOOKUP(B41,'出力シート（主要）'!$B$20:$K$1079,4,FALSE))</f>
        <v/>
      </c>
      <c r="E41" s="92" t="str">
        <f>IF(B41="", "", VLOOKUP(B41,計算シート!FR:FS,2,FALSE))</f>
        <v/>
      </c>
      <c r="F41" s="101"/>
      <c r="G41" s="79"/>
    </row>
    <row r="42" spans="2:7" x14ac:dyDescent="0.45">
      <c r="B42" s="52"/>
      <c r="C42" s="93" t="str">
        <f>IF(B42 = "","", VLOOKUP(B42,'出力シート（主要）'!$B$20:$D$1079,2,FALSE))</f>
        <v/>
      </c>
      <c r="D42" s="90" t="str">
        <f>IF(B42 = "", "",VLOOKUP(B42,'出力シート（主要）'!$B$20:$K$1079,4,FALSE))</f>
        <v/>
      </c>
      <c r="E42" s="92" t="str">
        <f>IF(B42="", "", VLOOKUP(B42,計算シート!FR:FS,2,FALSE))</f>
        <v/>
      </c>
      <c r="F42" s="101"/>
      <c r="G42" s="79"/>
    </row>
    <row r="43" spans="2:7" x14ac:dyDescent="0.45">
      <c r="B43" s="52"/>
      <c r="C43" s="93" t="str">
        <f>IF(B43 = "","", VLOOKUP(B43,'出力シート（主要）'!$B$20:$D$1079,2,FALSE))</f>
        <v/>
      </c>
      <c r="D43" s="90" t="str">
        <f>IF(B43 = "", "",VLOOKUP(B43,'出力シート（主要）'!$B$20:$K$1079,4,FALSE))</f>
        <v/>
      </c>
      <c r="E43" s="92" t="str">
        <f>IF(B43="", "", VLOOKUP(B43,計算シート!FR:FS,2,FALSE))</f>
        <v/>
      </c>
      <c r="F43" s="101"/>
      <c r="G43" s="79"/>
    </row>
    <row r="44" spans="2:7" x14ac:dyDescent="0.45">
      <c r="B44" s="52"/>
      <c r="C44" s="93" t="str">
        <f>IF(B44 = "","", VLOOKUP(B44,'出力シート（主要）'!$B$20:$D$1079,2,FALSE))</f>
        <v/>
      </c>
      <c r="D44" s="90" t="str">
        <f>IF(B44 = "", "",VLOOKUP(B44,'出力シート（主要）'!$B$20:$K$1079,4,FALSE))</f>
        <v/>
      </c>
      <c r="E44" s="92" t="str">
        <f>IF(B44="", "", VLOOKUP(B44,計算シート!FR:FS,2,FALSE))</f>
        <v/>
      </c>
      <c r="F44" s="101"/>
      <c r="G44" s="79"/>
    </row>
    <row r="45" spans="2:7" x14ac:dyDescent="0.45">
      <c r="B45" s="52"/>
      <c r="C45" s="93" t="str">
        <f>IF(B45 = "","", VLOOKUP(B45,'出力シート（主要）'!$B$20:$D$1079,2,FALSE))</f>
        <v/>
      </c>
      <c r="D45" s="90" t="str">
        <f>IF(B45 = "", "",VLOOKUP(B45,'出力シート（主要）'!$B$20:$K$1079,4,FALSE))</f>
        <v/>
      </c>
      <c r="E45" s="92" t="str">
        <f>IF(B45="", "", VLOOKUP(B45,計算シート!FR:FS,2,FALSE))</f>
        <v/>
      </c>
      <c r="F45" s="101"/>
      <c r="G45" s="79"/>
    </row>
    <row r="46" spans="2:7" x14ac:dyDescent="0.45">
      <c r="B46" s="52"/>
      <c r="C46" s="93" t="str">
        <f>IF(B46 = "","", VLOOKUP(B46,'出力シート（主要）'!$B$20:$D$1079,2,FALSE))</f>
        <v/>
      </c>
      <c r="D46" s="90" t="str">
        <f>IF(B46 = "", "",VLOOKUP(B46,'出力シート（主要）'!$B$20:$K$1079,4,FALSE))</f>
        <v/>
      </c>
      <c r="E46" s="92" t="str">
        <f>IF(B46="", "", VLOOKUP(B46,計算シート!FR:FS,2,FALSE))</f>
        <v/>
      </c>
      <c r="F46" s="101"/>
      <c r="G46" s="79"/>
    </row>
    <row r="47" spans="2:7" x14ac:dyDescent="0.45">
      <c r="B47" s="52"/>
      <c r="C47" s="93" t="str">
        <f>IF(B47 = "","", VLOOKUP(B47,'出力シート（主要）'!$B$20:$D$1079,2,FALSE))</f>
        <v/>
      </c>
      <c r="D47" s="90" t="str">
        <f>IF(B47 = "", "",VLOOKUP(B47,'出力シート（主要）'!$B$20:$K$1079,4,FALSE))</f>
        <v/>
      </c>
      <c r="E47" s="92" t="str">
        <f>IF(B47="", "", VLOOKUP(B47,計算シート!FR:FS,2,FALSE))</f>
        <v/>
      </c>
      <c r="F47" s="101"/>
      <c r="G47" s="79"/>
    </row>
    <row r="48" spans="2:7" x14ac:dyDescent="0.45">
      <c r="B48" s="52"/>
      <c r="C48" s="93" t="str">
        <f>IF(B48 = "","", VLOOKUP(B48,'出力シート（主要）'!$B$20:$D$1079,2,FALSE))</f>
        <v/>
      </c>
      <c r="D48" s="90" t="str">
        <f>IF(B48 = "", "",VLOOKUP(B48,'出力シート（主要）'!$B$20:$K$1079,4,FALSE))</f>
        <v/>
      </c>
      <c r="E48" s="92" t="str">
        <f>IF(B48="", "", VLOOKUP(B48,計算シート!FR:FS,2,FALSE))</f>
        <v/>
      </c>
      <c r="F48" s="101"/>
      <c r="G48" s="79"/>
    </row>
    <row r="49" spans="2:7" x14ac:dyDescent="0.45">
      <c r="B49" s="52"/>
      <c r="C49" s="93" t="str">
        <f>IF(B49 = "","", VLOOKUP(B49,'出力シート（主要）'!$B$20:$D$1079,2,FALSE))</f>
        <v/>
      </c>
      <c r="D49" s="90" t="str">
        <f>IF(B49 = "", "",VLOOKUP(B49,'出力シート（主要）'!$B$20:$K$1079,4,FALSE))</f>
        <v/>
      </c>
      <c r="E49" s="92" t="str">
        <f>IF(B49="", "", VLOOKUP(B49,計算シート!FR:FS,2,FALSE))</f>
        <v/>
      </c>
      <c r="F49" s="101"/>
      <c r="G49" s="79"/>
    </row>
    <row r="50" spans="2:7" x14ac:dyDescent="0.45">
      <c r="B50" s="52"/>
      <c r="C50" s="93" t="str">
        <f>IF(B50 = "","", VLOOKUP(B50,'出力シート（主要）'!$B$20:$D$1079,2,FALSE))</f>
        <v/>
      </c>
      <c r="D50" s="90" t="str">
        <f>IF(B50 = "", "",VLOOKUP(B50,'出力シート（主要）'!$B$20:$K$1079,4,FALSE))</f>
        <v/>
      </c>
      <c r="E50" s="92" t="str">
        <f>IF(B50="", "", VLOOKUP(B50,計算シート!FR:FS,2,FALSE))</f>
        <v/>
      </c>
      <c r="F50" s="101"/>
      <c r="G50" s="79"/>
    </row>
    <row r="51" spans="2:7" x14ac:dyDescent="0.45">
      <c r="B51" s="52"/>
      <c r="C51" s="93" t="str">
        <f>IF(B51 = "","", VLOOKUP(B51,'出力シート（主要）'!$B$20:$D$1079,2,FALSE))</f>
        <v/>
      </c>
      <c r="D51" s="90" t="str">
        <f>IF(B51 = "", "",VLOOKUP(B51,'出力シート（主要）'!$B$20:$K$1079,4,FALSE))</f>
        <v/>
      </c>
      <c r="E51" s="92" t="str">
        <f>IF(B51="", "", VLOOKUP(B51,計算シート!FR:FS,2,FALSE))</f>
        <v/>
      </c>
      <c r="F51" s="101"/>
      <c r="G51" s="79"/>
    </row>
    <row r="52" spans="2:7" x14ac:dyDescent="0.45">
      <c r="B52" s="52"/>
      <c r="C52" s="93" t="str">
        <f>IF(B52 = "","", VLOOKUP(B52,'出力シート（主要）'!$B$20:$D$1079,2,FALSE))</f>
        <v/>
      </c>
      <c r="D52" s="90" t="str">
        <f>IF(B52 = "", "",VLOOKUP(B52,'出力シート（主要）'!$B$20:$K$1079,4,FALSE))</f>
        <v/>
      </c>
      <c r="E52" s="92" t="str">
        <f>IF(B52="", "", VLOOKUP(B52,計算シート!FR:FS,2,FALSE))</f>
        <v/>
      </c>
      <c r="F52" s="101"/>
      <c r="G52" s="79"/>
    </row>
    <row r="53" spans="2:7" x14ac:dyDescent="0.45">
      <c r="B53" s="52"/>
      <c r="C53" s="93" t="str">
        <f>IF(B53 = "","", VLOOKUP(B53,'出力シート（主要）'!$B$20:$D$1079,2,FALSE))</f>
        <v/>
      </c>
      <c r="D53" s="90" t="str">
        <f>IF(B53 = "", "",VLOOKUP(B53,'出力シート（主要）'!$B$20:$K$1079,4,FALSE))</f>
        <v/>
      </c>
      <c r="E53" s="92" t="str">
        <f>IF(B53="", "", VLOOKUP(B53,計算シート!FR:FS,2,FALSE))</f>
        <v/>
      </c>
      <c r="F53" s="101"/>
      <c r="G53" s="79"/>
    </row>
    <row r="54" spans="2:7" x14ac:dyDescent="0.45">
      <c r="B54" s="52"/>
      <c r="C54" s="93" t="str">
        <f>IF(B54 = "","", VLOOKUP(B54,'出力シート（主要）'!$B$20:$D$1079,2,FALSE))</f>
        <v/>
      </c>
      <c r="D54" s="90" t="str">
        <f>IF(B54 = "", "",VLOOKUP(B54,'出力シート（主要）'!$B$20:$K$1079,4,FALSE))</f>
        <v/>
      </c>
      <c r="E54" s="92" t="str">
        <f>IF(B54="", "", VLOOKUP(B54,計算シート!FR:FS,2,FALSE))</f>
        <v/>
      </c>
      <c r="F54" s="101"/>
      <c r="G54" s="79"/>
    </row>
    <row r="55" spans="2:7" x14ac:dyDescent="0.45">
      <c r="B55" s="52"/>
      <c r="C55" s="93" t="str">
        <f>IF(B55 = "","", VLOOKUP(B55,'出力シート（主要）'!$B$20:$D$1079,2,FALSE))</f>
        <v/>
      </c>
      <c r="D55" s="90" t="str">
        <f>IF(B55 = "", "",VLOOKUP(B55,'出力シート（主要）'!$B$20:$K$1079,4,FALSE))</f>
        <v/>
      </c>
      <c r="E55" s="92" t="str">
        <f>IF(B55="", "", VLOOKUP(B55,計算シート!FR:FS,2,FALSE))</f>
        <v/>
      </c>
      <c r="F55" s="101"/>
      <c r="G55" s="79"/>
    </row>
    <row r="56" spans="2:7" x14ac:dyDescent="0.45">
      <c r="B56" s="52"/>
      <c r="C56" s="93" t="str">
        <f>IF(B56 = "","", VLOOKUP(B56,'出力シート（主要）'!$B$20:$D$1079,2,FALSE))</f>
        <v/>
      </c>
      <c r="D56" s="90" t="str">
        <f>IF(B56 = "", "",VLOOKUP(B56,'出力シート（主要）'!$B$20:$K$1079,4,FALSE))</f>
        <v/>
      </c>
      <c r="E56" s="92" t="str">
        <f>IF(B56="", "", VLOOKUP(B56,計算シート!FR:FS,2,FALSE))</f>
        <v/>
      </c>
      <c r="F56" s="101"/>
      <c r="G56" s="79"/>
    </row>
    <row r="57" spans="2:7" x14ac:dyDescent="0.45">
      <c r="B57" s="52"/>
      <c r="C57" s="93" t="str">
        <f>IF(B57 = "","", VLOOKUP(B57,'出力シート（主要）'!$B$20:$D$1079,2,FALSE))</f>
        <v/>
      </c>
      <c r="D57" s="90" t="str">
        <f>IF(B57 = "", "",VLOOKUP(B57,'出力シート（主要）'!$B$20:$K$1079,4,FALSE))</f>
        <v/>
      </c>
      <c r="E57" s="92" t="str">
        <f>IF(B57="", "", VLOOKUP(B57,計算シート!FR:FS,2,FALSE))</f>
        <v/>
      </c>
      <c r="F57" s="101"/>
      <c r="G57" s="79"/>
    </row>
    <row r="58" spans="2:7" x14ac:dyDescent="0.45">
      <c r="B58" s="52"/>
      <c r="C58" s="93" t="str">
        <f>IF(B58 = "","", VLOOKUP(B58,'出力シート（主要）'!$B$20:$D$1079,2,FALSE))</f>
        <v/>
      </c>
      <c r="D58" s="90" t="str">
        <f>IF(B58 = "", "",VLOOKUP(B58,'出力シート（主要）'!$B$20:$K$1079,4,FALSE))</f>
        <v/>
      </c>
      <c r="E58" s="92" t="str">
        <f>IF(B58="", "", VLOOKUP(B58,計算シート!FR:FS,2,FALSE))</f>
        <v/>
      </c>
      <c r="F58" s="101"/>
      <c r="G58" s="79"/>
    </row>
    <row r="59" spans="2:7" x14ac:dyDescent="0.45">
      <c r="B59" s="52"/>
      <c r="C59" s="93" t="str">
        <f>IF(B59 = "","", VLOOKUP(B59,'出力シート（主要）'!$B$20:$D$1079,2,FALSE))</f>
        <v/>
      </c>
      <c r="D59" s="90" t="str">
        <f>IF(B59 = "", "",VLOOKUP(B59,'出力シート（主要）'!$B$20:$K$1079,4,FALSE))</f>
        <v/>
      </c>
      <c r="E59" s="92" t="str">
        <f>IF(B59="", "", VLOOKUP(B59,計算シート!FR:FS,2,FALSE))</f>
        <v/>
      </c>
      <c r="F59" s="101"/>
      <c r="G59" s="79"/>
    </row>
    <row r="60" spans="2:7" x14ac:dyDescent="0.45">
      <c r="B60" s="52"/>
      <c r="C60" s="93" t="str">
        <f>IF(B60 = "","", VLOOKUP(B60,'出力シート（主要）'!$B$20:$D$1079,2,FALSE))</f>
        <v/>
      </c>
      <c r="D60" s="90" t="str">
        <f>IF(B60 = "", "",VLOOKUP(B60,'出力シート（主要）'!$B$20:$K$1079,4,FALSE))</f>
        <v/>
      </c>
      <c r="E60" s="92" t="str">
        <f>IF(B60="", "", VLOOKUP(B60,計算シート!FR:FS,2,FALSE))</f>
        <v/>
      </c>
      <c r="F60" s="101"/>
      <c r="G60" s="79"/>
    </row>
    <row r="61" spans="2:7" x14ac:dyDescent="0.45">
      <c r="B61" s="52"/>
      <c r="C61" s="93" t="str">
        <f>IF(B61 = "","", VLOOKUP(B61,'出力シート（主要）'!$B$20:$D$1079,2,FALSE))</f>
        <v/>
      </c>
      <c r="D61" s="90" t="str">
        <f>IF(B61 = "", "",VLOOKUP(B61,'出力シート（主要）'!$B$20:$K$1079,4,FALSE))</f>
        <v/>
      </c>
      <c r="E61" s="92" t="str">
        <f>IF(B61="", "", VLOOKUP(B61,計算シート!FR:FS,2,FALSE))</f>
        <v/>
      </c>
      <c r="F61" s="101"/>
      <c r="G61" s="79"/>
    </row>
    <row r="62" spans="2:7" x14ac:dyDescent="0.45">
      <c r="B62" s="52"/>
      <c r="C62" s="93" t="str">
        <f>IF(B62 = "","", VLOOKUP(B62,'出力シート（主要）'!$B$20:$D$1079,2,FALSE))</f>
        <v/>
      </c>
      <c r="D62" s="90" t="str">
        <f>IF(B62 = "", "",VLOOKUP(B62,'出力シート（主要）'!$B$20:$K$1079,4,FALSE))</f>
        <v/>
      </c>
      <c r="E62" s="92" t="str">
        <f>IF(B62="", "", VLOOKUP(B62,計算シート!FR:FS,2,FALSE))</f>
        <v/>
      </c>
      <c r="F62" s="101"/>
      <c r="G62" s="79"/>
    </row>
    <row r="63" spans="2:7" x14ac:dyDescent="0.45">
      <c r="B63" s="52"/>
      <c r="C63" s="93" t="str">
        <f>IF(B63 = "","", VLOOKUP(B63,'出力シート（主要）'!$B$20:$D$1079,2,FALSE))</f>
        <v/>
      </c>
      <c r="D63" s="90" t="str">
        <f>IF(B63 = "", "",VLOOKUP(B63,'出力シート（主要）'!$B$20:$K$1079,4,FALSE))</f>
        <v/>
      </c>
      <c r="E63" s="92" t="str">
        <f>IF(B63="", "", VLOOKUP(B63,計算シート!FR:FS,2,FALSE))</f>
        <v/>
      </c>
      <c r="F63" s="101"/>
      <c r="G63" s="79"/>
    </row>
    <row r="64" spans="2:7" x14ac:dyDescent="0.45">
      <c r="B64" s="52"/>
      <c r="C64" s="93" t="str">
        <f>IF(B64 = "","", VLOOKUP(B64,'出力シート（主要）'!$B$20:$D$1079,2,FALSE))</f>
        <v/>
      </c>
      <c r="D64" s="90" t="str">
        <f>IF(B64 = "", "",VLOOKUP(B64,'出力シート（主要）'!$B$20:$K$1079,4,FALSE))</f>
        <v/>
      </c>
      <c r="E64" s="92" t="str">
        <f>IF(B64="", "", VLOOKUP(B64,計算シート!FR:FS,2,FALSE))</f>
        <v/>
      </c>
      <c r="F64" s="101"/>
      <c r="G64" s="79"/>
    </row>
    <row r="65" spans="2:7" x14ac:dyDescent="0.45">
      <c r="B65" s="52"/>
      <c r="C65" s="93" t="str">
        <f>IF(B65 = "","", VLOOKUP(B65,'出力シート（主要）'!$B$20:$D$1079,2,FALSE))</f>
        <v/>
      </c>
      <c r="D65" s="90" t="str">
        <f>IF(B65 = "", "",VLOOKUP(B65,'出力シート（主要）'!$B$20:$K$1079,4,FALSE))</f>
        <v/>
      </c>
      <c r="E65" s="92" t="str">
        <f>IF(B65="", "", VLOOKUP(B65,計算シート!FR:FS,2,FALSE))</f>
        <v/>
      </c>
      <c r="F65" s="101"/>
      <c r="G65" s="79"/>
    </row>
    <row r="66" spans="2:7" x14ac:dyDescent="0.45">
      <c r="B66" s="52"/>
      <c r="C66" s="93" t="str">
        <f>IF(B66 = "","", VLOOKUP(B66,'出力シート（主要）'!$B$20:$D$1079,2,FALSE))</f>
        <v/>
      </c>
      <c r="D66" s="90" t="str">
        <f>IF(B66 = "", "",VLOOKUP(B66,'出力シート（主要）'!$B$20:$K$1079,4,FALSE))</f>
        <v/>
      </c>
      <c r="E66" s="92" t="str">
        <f>IF(B66="", "", VLOOKUP(B66,計算シート!FR:FS,2,FALSE))</f>
        <v/>
      </c>
      <c r="F66" s="101"/>
      <c r="G66" s="79"/>
    </row>
    <row r="67" spans="2:7" x14ac:dyDescent="0.45">
      <c r="B67" s="52"/>
      <c r="C67" s="93" t="str">
        <f>IF(B67 = "","", VLOOKUP(B67,'出力シート（主要）'!$B$20:$D$1079,2,FALSE))</f>
        <v/>
      </c>
      <c r="D67" s="90" t="str">
        <f>IF(B67 = "", "",VLOOKUP(B67,'出力シート（主要）'!$B$20:$K$1079,4,FALSE))</f>
        <v/>
      </c>
      <c r="E67" s="92" t="str">
        <f>IF(B67="", "", VLOOKUP(B67,計算シート!FR:FS,2,FALSE))</f>
        <v/>
      </c>
      <c r="F67" s="101"/>
      <c r="G67" s="79"/>
    </row>
    <row r="68" spans="2:7" x14ac:dyDescent="0.45">
      <c r="B68" s="52"/>
      <c r="C68" s="93" t="str">
        <f>IF(B68 = "","", VLOOKUP(B68,'出力シート（主要）'!$B$20:$D$1079,2,FALSE))</f>
        <v/>
      </c>
      <c r="D68" s="90" t="str">
        <f>IF(B68 = "", "",VLOOKUP(B68,'出力シート（主要）'!$B$20:$K$1079,4,FALSE))</f>
        <v/>
      </c>
      <c r="E68" s="92" t="str">
        <f>IF(B68="", "", VLOOKUP(B68,計算シート!FR:FS,2,FALSE))</f>
        <v/>
      </c>
      <c r="F68" s="101"/>
      <c r="G68" s="79"/>
    </row>
    <row r="69" spans="2:7" x14ac:dyDescent="0.45">
      <c r="B69" s="52"/>
      <c r="C69" s="93" t="str">
        <f>IF(B69 = "","", VLOOKUP(B69,'出力シート（主要）'!$B$20:$D$1079,2,FALSE))</f>
        <v/>
      </c>
      <c r="D69" s="90" t="str">
        <f>IF(B69 = "", "",VLOOKUP(B69,'出力シート（主要）'!$B$20:$K$1079,4,FALSE))</f>
        <v/>
      </c>
      <c r="E69" s="92" t="str">
        <f>IF(B69="", "", VLOOKUP(B69,計算シート!FR:FS,2,FALSE))</f>
        <v/>
      </c>
      <c r="F69" s="101"/>
      <c r="G69" s="79"/>
    </row>
    <row r="70" spans="2:7" x14ac:dyDescent="0.45">
      <c r="B70" s="52"/>
      <c r="C70" s="93" t="str">
        <f>IF(B70 = "","", VLOOKUP(B70,'出力シート（主要）'!$B$20:$D$1079,2,FALSE))</f>
        <v/>
      </c>
      <c r="D70" s="90" t="str">
        <f>IF(B70 = "", "",VLOOKUP(B70,'出力シート（主要）'!$B$20:$K$1079,4,FALSE))</f>
        <v/>
      </c>
      <c r="E70" s="92" t="str">
        <f>IF(B70="", "", VLOOKUP(B70,計算シート!FR:FS,2,FALSE))</f>
        <v/>
      </c>
      <c r="F70" s="101"/>
      <c r="G70" s="79"/>
    </row>
    <row r="71" spans="2:7" x14ac:dyDescent="0.45">
      <c r="B71" s="52"/>
      <c r="C71" s="93" t="str">
        <f>IF(B71 = "","", VLOOKUP(B71,'出力シート（主要）'!$B$20:$D$1079,2,FALSE))</f>
        <v/>
      </c>
      <c r="D71" s="90" t="str">
        <f>IF(B71 = "", "",VLOOKUP(B71,'出力シート（主要）'!$B$20:$K$1079,4,FALSE))</f>
        <v/>
      </c>
      <c r="E71" s="92" t="str">
        <f>IF(B71="", "", VLOOKUP(B71,計算シート!FR:FS,2,FALSE))</f>
        <v/>
      </c>
      <c r="F71" s="101"/>
      <c r="G71" s="79"/>
    </row>
    <row r="72" spans="2:7" x14ac:dyDescent="0.45">
      <c r="B72" s="52"/>
      <c r="C72" s="93" t="str">
        <f>IF(B72 = "","", VLOOKUP(B72,'出力シート（主要）'!$B$20:$D$1079,2,FALSE))</f>
        <v/>
      </c>
      <c r="D72" s="90" t="str">
        <f>IF(B72 = "", "",VLOOKUP(B72,'出力シート（主要）'!$B$20:$K$1079,4,FALSE))</f>
        <v/>
      </c>
      <c r="E72" s="92" t="str">
        <f>IF(B72="", "", VLOOKUP(B72,計算シート!FR:FS,2,FALSE))</f>
        <v/>
      </c>
      <c r="F72" s="101"/>
      <c r="G72" s="79"/>
    </row>
    <row r="73" spans="2:7" x14ac:dyDescent="0.45">
      <c r="B73" s="52"/>
      <c r="C73" s="93" t="str">
        <f>IF(B73 = "","", VLOOKUP(B73,'出力シート（主要）'!$B$20:$D$1079,2,FALSE))</f>
        <v/>
      </c>
      <c r="D73" s="90" t="str">
        <f>IF(B73 = "", "",VLOOKUP(B73,'出力シート（主要）'!$B$20:$K$1079,4,FALSE))</f>
        <v/>
      </c>
      <c r="E73" s="92" t="str">
        <f>IF(B73="", "", VLOOKUP(B73,計算シート!FR:FS,2,FALSE))</f>
        <v/>
      </c>
      <c r="F73" s="101"/>
      <c r="G73" s="79"/>
    </row>
    <row r="74" spans="2:7" x14ac:dyDescent="0.45">
      <c r="B74" s="52"/>
      <c r="C74" s="93" t="str">
        <f>IF(B74 = "","", VLOOKUP(B74,'出力シート（主要）'!$B$20:$D$1079,2,FALSE))</f>
        <v/>
      </c>
      <c r="D74" s="90" t="str">
        <f>IF(B74 = "", "",VLOOKUP(B74,'出力シート（主要）'!$B$20:$K$1079,4,FALSE))</f>
        <v/>
      </c>
      <c r="E74" s="92" t="str">
        <f>IF(B74="", "", VLOOKUP(B74,計算シート!FR:FS,2,FALSE))</f>
        <v/>
      </c>
      <c r="F74" s="101"/>
      <c r="G74" s="79"/>
    </row>
    <row r="75" spans="2:7" x14ac:dyDescent="0.45">
      <c r="B75" s="52"/>
      <c r="C75" s="93" t="str">
        <f>IF(B75 = "","", VLOOKUP(B75,'出力シート（主要）'!$B$20:$D$1079,2,FALSE))</f>
        <v/>
      </c>
      <c r="D75" s="90" t="str">
        <f>IF(B75 = "", "",VLOOKUP(B75,'出力シート（主要）'!$B$20:$K$1079,4,FALSE))</f>
        <v/>
      </c>
      <c r="E75" s="92" t="str">
        <f>IF(B75="", "", VLOOKUP(B75,計算シート!FR:FS,2,FALSE))</f>
        <v/>
      </c>
      <c r="F75" s="101"/>
      <c r="G75" s="79"/>
    </row>
    <row r="76" spans="2:7" x14ac:dyDescent="0.45">
      <c r="B76" s="52"/>
      <c r="C76" s="93" t="str">
        <f>IF(B76 = "","", VLOOKUP(B76,'出力シート（主要）'!$B$20:$D$1079,2,FALSE))</f>
        <v/>
      </c>
      <c r="D76" s="90" t="str">
        <f>IF(B76 = "", "",VLOOKUP(B76,'出力シート（主要）'!$B$20:$K$1079,4,FALSE))</f>
        <v/>
      </c>
      <c r="E76" s="92" t="str">
        <f>IF(B76="", "", VLOOKUP(B76,計算シート!FR:FS,2,FALSE))</f>
        <v/>
      </c>
      <c r="F76" s="101"/>
      <c r="G76" s="79"/>
    </row>
    <row r="77" spans="2:7" x14ac:dyDescent="0.45">
      <c r="B77" s="52"/>
      <c r="C77" s="93" t="str">
        <f>IF(B77 = "","", VLOOKUP(B77,'出力シート（主要）'!$B$20:$D$1079,2,FALSE))</f>
        <v/>
      </c>
      <c r="D77" s="90" t="str">
        <f>IF(B77 = "", "",VLOOKUP(B77,'出力シート（主要）'!$B$20:$K$1079,4,FALSE))</f>
        <v/>
      </c>
      <c r="E77" s="92" t="str">
        <f>IF(B77="", "", VLOOKUP(B77,計算シート!FR:FS,2,FALSE))</f>
        <v/>
      </c>
      <c r="F77" s="101"/>
      <c r="G77" s="79"/>
    </row>
    <row r="78" spans="2:7" x14ac:dyDescent="0.45">
      <c r="B78" s="52"/>
      <c r="C78" s="93" t="str">
        <f>IF(B78 = "","", VLOOKUP(B78,'出力シート（主要）'!$B$20:$D$1079,2,FALSE))</f>
        <v/>
      </c>
      <c r="D78" s="90" t="str">
        <f>IF(B78 = "", "",VLOOKUP(B78,'出力シート（主要）'!$B$20:$K$1079,4,FALSE))</f>
        <v/>
      </c>
      <c r="E78" s="92" t="str">
        <f>IF(B78="", "", VLOOKUP(B78,計算シート!FR:FS,2,FALSE))</f>
        <v/>
      </c>
      <c r="F78" s="101"/>
      <c r="G78" s="79"/>
    </row>
    <row r="79" spans="2:7" x14ac:dyDescent="0.45">
      <c r="B79" s="52"/>
      <c r="C79" s="93" t="str">
        <f>IF(B79 = "","", VLOOKUP(B79,'出力シート（主要）'!$B$20:$D$1079,2,FALSE))</f>
        <v/>
      </c>
      <c r="D79" s="90" t="str">
        <f>IF(B79 = "", "",VLOOKUP(B79,'出力シート（主要）'!$B$20:$K$1079,4,FALSE))</f>
        <v/>
      </c>
      <c r="E79" s="92" t="str">
        <f>IF(B79="", "", VLOOKUP(B79,計算シート!FR:FS,2,FALSE))</f>
        <v/>
      </c>
      <c r="F79" s="101"/>
      <c r="G79" s="79"/>
    </row>
    <row r="80" spans="2:7" x14ac:dyDescent="0.45">
      <c r="B80" s="52"/>
      <c r="C80" s="93" t="str">
        <f>IF(B80 = "","", VLOOKUP(B80,'出力シート（主要）'!$B$20:$D$1079,2,FALSE))</f>
        <v/>
      </c>
      <c r="D80" s="90" t="str">
        <f>IF(B80 = "", "",VLOOKUP(B80,'出力シート（主要）'!$B$20:$K$1079,4,FALSE))</f>
        <v/>
      </c>
      <c r="E80" s="92" t="str">
        <f>IF(B80="", "", VLOOKUP(B80,計算シート!FR:FS,2,FALSE))</f>
        <v/>
      </c>
      <c r="F80" s="101"/>
      <c r="G80" s="79"/>
    </row>
    <row r="81" spans="2:7" x14ac:dyDescent="0.45">
      <c r="B81" s="52"/>
      <c r="C81" s="93" t="str">
        <f>IF(B81 = "","", VLOOKUP(B81,'出力シート（主要）'!$B$20:$D$1079,2,FALSE))</f>
        <v/>
      </c>
      <c r="D81" s="90" t="str">
        <f>IF(B81 = "", "",VLOOKUP(B81,'出力シート（主要）'!$B$20:$K$1079,4,FALSE))</f>
        <v/>
      </c>
      <c r="E81" s="92" t="str">
        <f>IF(B81="", "", VLOOKUP(B81,計算シート!FR:FS,2,FALSE))</f>
        <v/>
      </c>
      <c r="F81" s="101"/>
      <c r="G81" s="79"/>
    </row>
    <row r="82" spans="2:7" x14ac:dyDescent="0.45">
      <c r="B82" s="52"/>
      <c r="C82" s="93" t="str">
        <f>IF(B82 = "","", VLOOKUP(B82,'出力シート（主要）'!$B$20:$D$1079,2,FALSE))</f>
        <v/>
      </c>
      <c r="D82" s="90" t="str">
        <f>IF(B82 = "", "",VLOOKUP(B82,'出力シート（主要）'!$B$20:$K$1079,4,FALSE))</f>
        <v/>
      </c>
      <c r="E82" s="92" t="str">
        <f>IF(B82="", "", VLOOKUP(B82,計算シート!FR:FS,2,FALSE))</f>
        <v/>
      </c>
      <c r="F82" s="101"/>
      <c r="G82" s="79"/>
    </row>
    <row r="83" spans="2:7" x14ac:dyDescent="0.45">
      <c r="B83" s="52"/>
      <c r="C83" s="93" t="str">
        <f>IF(B83 = "","", VLOOKUP(B83,'出力シート（主要）'!$B$20:$D$1079,2,FALSE))</f>
        <v/>
      </c>
      <c r="D83" s="90" t="str">
        <f>IF(B83 = "", "",VLOOKUP(B83,'出力シート（主要）'!$B$20:$K$1079,4,FALSE))</f>
        <v/>
      </c>
      <c r="E83" s="92" t="str">
        <f>IF(B83="", "", VLOOKUP(B83,計算シート!FR:FS,2,FALSE))</f>
        <v/>
      </c>
      <c r="F83" s="101"/>
      <c r="G83" s="79"/>
    </row>
    <row r="84" spans="2:7" x14ac:dyDescent="0.45">
      <c r="B84" s="52"/>
      <c r="C84" s="93" t="str">
        <f>IF(B84 = "","", VLOOKUP(B84,'出力シート（主要）'!$B$20:$D$1079,2,FALSE))</f>
        <v/>
      </c>
      <c r="D84" s="90" t="str">
        <f>IF(B84 = "", "",VLOOKUP(B84,'出力シート（主要）'!$B$20:$K$1079,4,FALSE))</f>
        <v/>
      </c>
      <c r="E84" s="92" t="str">
        <f>IF(B84="", "", VLOOKUP(B84,計算シート!FR:FS,2,FALSE))</f>
        <v/>
      </c>
      <c r="F84" s="101"/>
      <c r="G84" s="79"/>
    </row>
    <row r="85" spans="2:7" x14ac:dyDescent="0.45">
      <c r="B85" s="52"/>
      <c r="C85" s="93" t="str">
        <f>IF(B85 = "","", VLOOKUP(B85,'出力シート（主要）'!$B$20:$D$1079,2,FALSE))</f>
        <v/>
      </c>
      <c r="D85" s="90" t="str">
        <f>IF(B85 = "", "",VLOOKUP(B85,'出力シート（主要）'!$B$20:$K$1079,4,FALSE))</f>
        <v/>
      </c>
      <c r="E85" s="92" t="str">
        <f>IF(B85="", "", VLOOKUP(B85,計算シート!FR:FS,2,FALSE))</f>
        <v/>
      </c>
      <c r="F85" s="101"/>
      <c r="G85" s="79"/>
    </row>
    <row r="86" spans="2:7" x14ac:dyDescent="0.45">
      <c r="B86" s="52"/>
      <c r="C86" s="93" t="str">
        <f>IF(B86 = "","", VLOOKUP(B86,'出力シート（主要）'!$B$20:$D$1079,2,FALSE))</f>
        <v/>
      </c>
      <c r="D86" s="90" t="str">
        <f>IF(B86 = "", "",VLOOKUP(B86,'出力シート（主要）'!$B$20:$K$1079,4,FALSE))</f>
        <v/>
      </c>
      <c r="E86" s="92" t="str">
        <f>IF(B86="", "", VLOOKUP(B86,計算シート!FR:FS,2,FALSE))</f>
        <v/>
      </c>
      <c r="F86" s="101"/>
      <c r="G86" s="79"/>
    </row>
    <row r="87" spans="2:7" x14ac:dyDescent="0.45">
      <c r="B87" s="52"/>
      <c r="C87" s="93" t="str">
        <f>IF(B87 = "","", VLOOKUP(B87,'出力シート（主要）'!$B$20:$D$1079,2,FALSE))</f>
        <v/>
      </c>
      <c r="D87" s="90" t="str">
        <f>IF(B87 = "", "",VLOOKUP(B87,'出力シート（主要）'!$B$20:$K$1079,4,FALSE))</f>
        <v/>
      </c>
      <c r="E87" s="92" t="str">
        <f>IF(B87="", "", VLOOKUP(B87,計算シート!FR:FS,2,FALSE))</f>
        <v/>
      </c>
      <c r="F87" s="101"/>
      <c r="G87" s="79"/>
    </row>
    <row r="88" spans="2:7" x14ac:dyDescent="0.45">
      <c r="B88" s="52"/>
      <c r="C88" s="93" t="str">
        <f>IF(B88 = "","", VLOOKUP(B88,'出力シート（主要）'!$B$20:$D$1079,2,FALSE))</f>
        <v/>
      </c>
      <c r="D88" s="90" t="str">
        <f>IF(B88 = "", "",VLOOKUP(B88,'出力シート（主要）'!$B$20:$K$1079,4,FALSE))</f>
        <v/>
      </c>
      <c r="E88" s="92" t="str">
        <f>IF(B88="", "", VLOOKUP(B88,計算シート!FR:FS,2,FALSE))</f>
        <v/>
      </c>
      <c r="F88" s="101"/>
      <c r="G88" s="79"/>
    </row>
    <row r="89" spans="2:7" x14ac:dyDescent="0.45">
      <c r="B89" s="52"/>
      <c r="C89" s="93" t="str">
        <f>IF(B89 = "","", VLOOKUP(B89,'出力シート（主要）'!$B$20:$D$1079,2,FALSE))</f>
        <v/>
      </c>
      <c r="D89" s="90" t="str">
        <f>IF(B89 = "", "",VLOOKUP(B89,'出力シート（主要）'!$B$20:$K$1079,4,FALSE))</f>
        <v/>
      </c>
      <c r="E89" s="92" t="str">
        <f>IF(B89="", "", VLOOKUP(B89,計算シート!FR:FS,2,FALSE))</f>
        <v/>
      </c>
      <c r="F89" s="101"/>
      <c r="G89" s="79"/>
    </row>
    <row r="90" spans="2:7" x14ac:dyDescent="0.45">
      <c r="B90" s="52"/>
      <c r="C90" s="93" t="str">
        <f>IF(B90 = "","", VLOOKUP(B90,'出力シート（主要）'!$B$20:$D$1079,2,FALSE))</f>
        <v/>
      </c>
      <c r="D90" s="90" t="str">
        <f>IF(B90 = "", "",VLOOKUP(B90,'出力シート（主要）'!$B$20:$K$1079,4,FALSE))</f>
        <v/>
      </c>
      <c r="E90" s="92" t="str">
        <f>IF(B90="", "", VLOOKUP(B90,計算シート!FR:FS,2,FALSE))</f>
        <v/>
      </c>
      <c r="F90" s="101"/>
      <c r="G90" s="79"/>
    </row>
    <row r="91" spans="2:7" x14ac:dyDescent="0.45">
      <c r="B91" s="52"/>
      <c r="C91" s="93" t="str">
        <f>IF(B91 = "","", VLOOKUP(B91,'出力シート（主要）'!$B$20:$D$1079,2,FALSE))</f>
        <v/>
      </c>
      <c r="D91" s="90" t="str">
        <f>IF(B91 = "", "",VLOOKUP(B91,'出力シート（主要）'!$B$20:$K$1079,4,FALSE))</f>
        <v/>
      </c>
      <c r="E91" s="92" t="str">
        <f>IF(B91="", "", VLOOKUP(B91,計算シート!FR:FS,2,FALSE))</f>
        <v/>
      </c>
      <c r="F91" s="101"/>
      <c r="G91" s="79"/>
    </row>
    <row r="92" spans="2:7" x14ac:dyDescent="0.45">
      <c r="B92" s="52"/>
      <c r="C92" s="93" t="str">
        <f>IF(B92 = "","", VLOOKUP(B92,'出力シート（主要）'!$B$20:$D$1079,2,FALSE))</f>
        <v/>
      </c>
      <c r="D92" s="90" t="str">
        <f>IF(B92 = "", "",VLOOKUP(B92,'出力シート（主要）'!$B$20:$K$1079,4,FALSE))</f>
        <v/>
      </c>
      <c r="E92" s="92" t="str">
        <f>IF(B92="", "", VLOOKUP(B92,計算シート!FR:FS,2,FALSE))</f>
        <v/>
      </c>
      <c r="F92" s="101"/>
      <c r="G92" s="79"/>
    </row>
    <row r="93" spans="2:7" x14ac:dyDescent="0.45">
      <c r="B93" s="52"/>
      <c r="C93" s="93" t="str">
        <f>IF(B93 = "","", VLOOKUP(B93,'出力シート（主要）'!$B$20:$D$1079,2,FALSE))</f>
        <v/>
      </c>
      <c r="D93" s="90" t="str">
        <f>IF(B93 = "", "",VLOOKUP(B93,'出力シート（主要）'!$B$20:$K$1079,4,FALSE))</f>
        <v/>
      </c>
      <c r="E93" s="92" t="str">
        <f>IF(B93="", "", VLOOKUP(B93,計算シート!FR:FS,2,FALSE))</f>
        <v/>
      </c>
      <c r="F93" s="101"/>
      <c r="G93" s="79"/>
    </row>
    <row r="94" spans="2:7" x14ac:dyDescent="0.45">
      <c r="B94" s="52"/>
      <c r="C94" s="93" t="str">
        <f>IF(B94 = "","", VLOOKUP(B94,'出力シート（主要）'!$B$20:$D$1079,2,FALSE))</f>
        <v/>
      </c>
      <c r="D94" s="90" t="str">
        <f>IF(B94 = "", "",VLOOKUP(B94,'出力シート（主要）'!$B$20:$K$1079,4,FALSE))</f>
        <v/>
      </c>
      <c r="E94" s="92" t="str">
        <f>IF(B94="", "", VLOOKUP(B94,計算シート!FR:FS,2,FALSE))</f>
        <v/>
      </c>
      <c r="F94" s="101"/>
      <c r="G94" s="79"/>
    </row>
    <row r="95" spans="2:7" x14ac:dyDescent="0.45">
      <c r="B95" s="52"/>
      <c r="C95" s="93" t="str">
        <f>IF(B95 = "","", VLOOKUP(B95,'出力シート（主要）'!$B$20:$D$1079,2,FALSE))</f>
        <v/>
      </c>
      <c r="D95" s="90" t="str">
        <f>IF(B95 = "", "",VLOOKUP(B95,'出力シート（主要）'!$B$20:$K$1079,4,FALSE))</f>
        <v/>
      </c>
      <c r="E95" s="92" t="str">
        <f>IF(B95="", "", VLOOKUP(B95,計算シート!FR:FS,2,FALSE))</f>
        <v/>
      </c>
      <c r="F95" s="101"/>
      <c r="G95" s="79"/>
    </row>
    <row r="96" spans="2:7" x14ac:dyDescent="0.45">
      <c r="B96" s="52"/>
      <c r="C96" s="93" t="str">
        <f>IF(B96 = "","", VLOOKUP(B96,'出力シート（主要）'!$B$20:$D$1079,2,FALSE))</f>
        <v/>
      </c>
      <c r="D96" s="90" t="str">
        <f>IF(B96 = "", "",VLOOKUP(B96,'出力シート（主要）'!$B$20:$K$1079,4,FALSE))</f>
        <v/>
      </c>
      <c r="E96" s="92" t="str">
        <f>IF(B96="", "", VLOOKUP(B96,計算シート!FR:FS,2,FALSE))</f>
        <v/>
      </c>
      <c r="F96" s="101"/>
      <c r="G96" s="79"/>
    </row>
    <row r="97" spans="2:7" x14ac:dyDescent="0.45">
      <c r="B97" s="52"/>
      <c r="C97" s="93" t="str">
        <f>IF(B97 = "","", VLOOKUP(B97,'出力シート（主要）'!$B$20:$D$1079,2,FALSE))</f>
        <v/>
      </c>
      <c r="D97" s="90" t="str">
        <f>IF(B97 = "", "",VLOOKUP(B97,'出力シート（主要）'!$B$20:$K$1079,4,FALSE))</f>
        <v/>
      </c>
      <c r="E97" s="92" t="str">
        <f>IF(B97="", "", VLOOKUP(B97,計算シート!FR:FS,2,FALSE))</f>
        <v/>
      </c>
      <c r="F97" s="101"/>
      <c r="G97" s="79"/>
    </row>
    <row r="98" spans="2:7" x14ac:dyDescent="0.45">
      <c r="B98" s="52"/>
      <c r="C98" s="93" t="str">
        <f>IF(B98 = "","", VLOOKUP(B98,'出力シート（主要）'!$B$20:$D$1079,2,FALSE))</f>
        <v/>
      </c>
      <c r="D98" s="90" t="str">
        <f>IF(B98 = "", "",VLOOKUP(B98,'出力シート（主要）'!$B$20:$K$1079,4,FALSE))</f>
        <v/>
      </c>
      <c r="E98" s="92" t="str">
        <f>IF(B98="", "", VLOOKUP(B98,計算シート!FR:FS,2,FALSE))</f>
        <v/>
      </c>
      <c r="F98" s="101"/>
      <c r="G98" s="79"/>
    </row>
    <row r="99" spans="2:7" x14ac:dyDescent="0.45">
      <c r="B99" s="52"/>
      <c r="C99" s="93" t="str">
        <f>IF(B99 = "","", VLOOKUP(B99,'出力シート（主要）'!$B$20:$D$1079,2,FALSE))</f>
        <v/>
      </c>
      <c r="D99" s="90" t="str">
        <f>IF(B99 = "", "",VLOOKUP(B99,'出力シート（主要）'!$B$20:$K$1079,4,FALSE))</f>
        <v/>
      </c>
      <c r="E99" s="92" t="str">
        <f>IF(B99="", "", VLOOKUP(B99,計算シート!FR:FS,2,FALSE))</f>
        <v/>
      </c>
      <c r="F99" s="101"/>
      <c r="G99" s="79"/>
    </row>
    <row r="100" spans="2:7" ht="19.5" thickBot="1" x14ac:dyDescent="0.5">
      <c r="B100" s="52"/>
      <c r="C100" s="93" t="str">
        <f>IF(B100 = "","", VLOOKUP(B100,'出力シート（主要）'!$B$20:$D$1079,2,FALSE))</f>
        <v/>
      </c>
      <c r="D100" s="90" t="str">
        <f>IF(B100 = "", "",VLOOKUP(B100,'出力シート（主要）'!$B$20:$K$1079,4,FALSE))</f>
        <v/>
      </c>
      <c r="E100" s="92" t="str">
        <f>IF(B100="", "", VLOOKUP(B100,計算シート!FR:FS,2,FALSE))</f>
        <v/>
      </c>
      <c r="F100" s="102"/>
      <c r="G100" s="79"/>
    </row>
    <row r="101" spans="2:7" x14ac:dyDescent="0.45">
      <c r="C101" s="2"/>
      <c r="E101" s="2"/>
      <c r="F101" s="2"/>
    </row>
  </sheetData>
  <mergeCells count="2">
    <mergeCell ref="B1:D1"/>
    <mergeCell ref="E1:J2"/>
  </mergeCells>
  <phoneticPr fontId="11"/>
  <pageMargins left="0.7" right="0.7" top="0.75" bottom="0.75" header="0.3" footer="0.3"/>
  <pageSetup paperSize="9" scale="7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2">
    <pageSetUpPr fitToPage="1"/>
  </sheetPr>
  <dimension ref="A1:O174"/>
  <sheetViews>
    <sheetView topLeftCell="A4" zoomScale="80" zoomScaleNormal="80" workbookViewId="0">
      <selection activeCell="A133" sqref="A133:XFD137"/>
    </sheetView>
  </sheetViews>
  <sheetFormatPr defaultColWidth="9" defaultRowHeight="18.75" x14ac:dyDescent="0.45"/>
  <cols>
    <col min="1" max="1" width="24.625" style="1" customWidth="1"/>
    <col min="2" max="2" width="11.625" style="1" hidden="1" customWidth="1"/>
    <col min="3" max="3" width="28.875" style="1" customWidth="1"/>
    <col min="4" max="4" width="28.25" style="1" customWidth="1"/>
    <col min="5" max="5" width="12" style="1" customWidth="1"/>
    <col min="6" max="6" width="14.375" style="1" customWidth="1"/>
    <col min="7" max="7" width="30.75" style="1" customWidth="1"/>
    <col min="8" max="8" width="19.375" style="1" customWidth="1"/>
    <col min="9" max="9" width="15.5" style="1" customWidth="1"/>
    <col min="10" max="10" width="24.25" style="1" customWidth="1"/>
    <col min="11" max="13" width="9" style="1"/>
    <col min="14" max="14" width="46.375" style="1" customWidth="1"/>
    <col min="15" max="16384" width="9" style="1"/>
  </cols>
  <sheetData>
    <row r="1" spans="1:9" ht="29.25" customHeight="1" x14ac:dyDescent="0.45">
      <c r="A1" s="566" t="s">
        <v>120</v>
      </c>
      <c r="B1" s="566"/>
      <c r="C1" s="566"/>
      <c r="D1" s="566"/>
    </row>
    <row r="2" spans="1:9" ht="20.25" customHeight="1" x14ac:dyDescent="0.45">
      <c r="A2" s="69" t="s">
        <v>118</v>
      </c>
      <c r="B2" s="70"/>
      <c r="C2" s="570" t="s">
        <v>121</v>
      </c>
      <c r="D2" s="570" t="s">
        <v>122</v>
      </c>
      <c r="E2" s="579" t="s">
        <v>123</v>
      </c>
      <c r="F2" s="579"/>
      <c r="G2" s="579"/>
      <c r="H2" s="577" t="s">
        <v>217</v>
      </c>
      <c r="I2" s="578" t="s">
        <v>218</v>
      </c>
    </row>
    <row r="3" spans="1:9" x14ac:dyDescent="0.45">
      <c r="A3" s="71" t="s">
        <v>149</v>
      </c>
      <c r="B3" s="72"/>
      <c r="C3" s="570"/>
      <c r="D3" s="570"/>
      <c r="E3" s="20" t="s">
        <v>71</v>
      </c>
      <c r="F3" s="17" t="s">
        <v>7</v>
      </c>
      <c r="G3" s="20" t="s">
        <v>8</v>
      </c>
      <c r="H3" s="577"/>
      <c r="I3" s="578"/>
    </row>
    <row r="4" spans="1:9" x14ac:dyDescent="0.45">
      <c r="A4" s="73" t="s">
        <v>150</v>
      </c>
      <c r="B4" s="74"/>
      <c r="C4" s="80" t="str">
        <f>IF(入力シート!$E$11=選択肢!$A$4, C77, IF(入力シート!$E$11=選択肢!$A$5,C80,C83))</f>
        <v>フロアブル剤等</v>
      </c>
      <c r="D4" s="80" t="str">
        <f t="shared" ref="D4:D10" si="0">IF($D$16="Yes",D52,D19)</f>
        <v>液剤_水稲</v>
      </c>
      <c r="E4" s="3" t="s">
        <v>190</v>
      </c>
      <c r="F4" s="8" t="s">
        <v>37</v>
      </c>
      <c r="G4" s="21" t="s">
        <v>34</v>
      </c>
      <c r="H4" s="81" t="s">
        <v>57</v>
      </c>
      <c r="I4" s="82" t="s">
        <v>69</v>
      </c>
    </row>
    <row r="5" spans="1:9" x14ac:dyDescent="0.45">
      <c r="A5" s="73" t="s">
        <v>151</v>
      </c>
      <c r="B5" s="74"/>
      <c r="C5" s="80" t="str">
        <f>IF(入力シート!$E$11=選択肢!$A$4, C78, IF(入力シート!$E$11=選択肢!$A$5,C81,C84))</f>
        <v>乳剤等</v>
      </c>
      <c r="D5" s="80" t="str">
        <f t="shared" si="0"/>
        <v>液剤_水稲_育苗箱</v>
      </c>
      <c r="E5" s="3" t="s">
        <v>36</v>
      </c>
      <c r="G5" s="3" t="s">
        <v>35</v>
      </c>
      <c r="H5" s="81" t="s">
        <v>58</v>
      </c>
      <c r="I5" s="82" t="s">
        <v>72</v>
      </c>
    </row>
    <row r="6" spans="1:9" x14ac:dyDescent="0.45">
      <c r="A6" s="73" t="s">
        <v>152</v>
      </c>
      <c r="B6" s="74"/>
      <c r="C6" s="80" t="str">
        <f>IF(入力シート!$E$11=選択肢!$A$4, C79, IF(入力シート!$E$11=選択肢!$A$5,C82,C85))</f>
        <v>調製作業による暴露なし</v>
      </c>
      <c r="D6" s="100" t="str">
        <f t="shared" si="0"/>
        <v>液剤_野菜（立体）</v>
      </c>
      <c r="G6" s="3" t="s">
        <v>214</v>
      </c>
      <c r="H6" s="81" t="s">
        <v>59</v>
      </c>
      <c r="I6" s="82" t="s">
        <v>51</v>
      </c>
    </row>
    <row r="7" spans="1:9" x14ac:dyDescent="0.45">
      <c r="D7" s="80" t="str">
        <f t="shared" si="0"/>
        <v>液剤_野菜（平面）</v>
      </c>
      <c r="G7" s="3" t="s">
        <v>98</v>
      </c>
      <c r="H7" s="81" t="s">
        <v>46</v>
      </c>
      <c r="I7" s="82" t="s">
        <v>160</v>
      </c>
    </row>
    <row r="8" spans="1:9" x14ac:dyDescent="0.45">
      <c r="D8" s="80" t="str">
        <f t="shared" si="0"/>
        <v>液剤_果樹（立体）</v>
      </c>
      <c r="H8" s="81" t="s">
        <v>48</v>
      </c>
      <c r="I8" s="82" t="s">
        <v>38</v>
      </c>
    </row>
    <row r="9" spans="1:9" x14ac:dyDescent="0.45">
      <c r="D9" s="21" t="str">
        <f t="shared" si="0"/>
        <v>液剤_果樹（立体）_キャビンSS</v>
      </c>
      <c r="H9" s="81" t="s">
        <v>49</v>
      </c>
      <c r="I9" s="82" t="s">
        <v>41</v>
      </c>
    </row>
    <row r="10" spans="1:9" ht="37.5" x14ac:dyDescent="0.45">
      <c r="D10" s="80" t="str">
        <f t="shared" si="0"/>
        <v>液剤_果樹（棚）</v>
      </c>
      <c r="H10" s="81" t="s">
        <v>50</v>
      </c>
      <c r="I10" s="82" t="s">
        <v>60</v>
      </c>
    </row>
    <row r="11" spans="1:9" x14ac:dyDescent="0.45">
      <c r="D11" s="80" t="str">
        <f>IF($D$16="Yes","",D26)</f>
        <v>液剤_果樹（棚）_キャビンSS</v>
      </c>
      <c r="H11" s="81" t="s">
        <v>52</v>
      </c>
      <c r="I11" s="207"/>
    </row>
    <row r="12" spans="1:9" x14ac:dyDescent="0.45">
      <c r="D12" s="80" t="str">
        <f t="shared" ref="D12:D14" si="1">IF($D$16="Yes","",D27)</f>
        <v>液剤_芝</v>
      </c>
      <c r="H12" s="81" t="s">
        <v>53</v>
      </c>
      <c r="I12" s="207"/>
    </row>
    <row r="13" spans="1:9" x14ac:dyDescent="0.45">
      <c r="D13" s="80" t="str">
        <f t="shared" si="1"/>
        <v>液剤_無人航空機</v>
      </c>
      <c r="H13" s="81" t="s">
        <v>55</v>
      </c>
      <c r="I13" s="207"/>
    </row>
    <row r="14" spans="1:9" x14ac:dyDescent="0.45">
      <c r="D14" s="80" t="str">
        <f t="shared" si="1"/>
        <v>散布による暴露なし</v>
      </c>
      <c r="H14" s="81" t="s">
        <v>47</v>
      </c>
    </row>
    <row r="15" spans="1:9" ht="56.25" x14ac:dyDescent="0.45">
      <c r="H15" s="81" t="s">
        <v>54</v>
      </c>
    </row>
    <row r="16" spans="1:9" x14ac:dyDescent="0.45">
      <c r="C16" s="1" t="s">
        <v>1192</v>
      </c>
      <c r="D16" s="1" t="str">
        <f>IF(計算シート!D2=1, "Yes", "No")</f>
        <v>No</v>
      </c>
      <c r="H16" s="81" t="s">
        <v>56</v>
      </c>
    </row>
    <row r="17" spans="3:8" x14ac:dyDescent="0.45">
      <c r="C17" s="89"/>
      <c r="H17" s="81" t="s">
        <v>39</v>
      </c>
    </row>
    <row r="18" spans="3:8" ht="37.5" x14ac:dyDescent="0.45">
      <c r="D18" s="86" t="s">
        <v>122</v>
      </c>
      <c r="H18" s="81" t="s">
        <v>40</v>
      </c>
    </row>
    <row r="19" spans="3:8" x14ac:dyDescent="0.45">
      <c r="D19" s="80" t="str">
        <f>IF(入力シート!$E$11=$A$4,D42,D31)</f>
        <v>液剤_水稲</v>
      </c>
      <c r="H19" s="80" t="s">
        <v>42</v>
      </c>
    </row>
    <row r="20" spans="3:8" x14ac:dyDescent="0.45">
      <c r="D20" s="80" t="str">
        <f>IF(入力シート!$E$11=$A$4,D43,D32)</f>
        <v>液剤_水稲_育苗箱</v>
      </c>
      <c r="H20" s="80" t="s">
        <v>43</v>
      </c>
    </row>
    <row r="21" spans="3:8" x14ac:dyDescent="0.45">
      <c r="D21" s="80" t="str">
        <f>IF(入力シート!$E$11=$A$4,D44,D33)</f>
        <v>液剤_野菜（立体）</v>
      </c>
      <c r="H21" s="80" t="s">
        <v>44</v>
      </c>
    </row>
    <row r="22" spans="3:8" x14ac:dyDescent="0.45">
      <c r="D22" s="80" t="str">
        <f>IF(入力シート!$E$11=$A$4,D45,D34)</f>
        <v>液剤_野菜（平面）</v>
      </c>
      <c r="H22" s="80" t="s">
        <v>45</v>
      </c>
    </row>
    <row r="23" spans="3:8" x14ac:dyDescent="0.45">
      <c r="D23" s="80" t="str">
        <f>IF(入力シート!$E$11=$A$4,D46,D35)</f>
        <v>液剤_果樹（立体）</v>
      </c>
      <c r="H23" s="80" t="s">
        <v>61</v>
      </c>
    </row>
    <row r="24" spans="3:8" x14ac:dyDescent="0.45">
      <c r="D24" s="80" t="str">
        <f>IF(入力シート!$E$11=$A$4,D47,D36)</f>
        <v>液剤_果樹（立体）_キャビンSS</v>
      </c>
      <c r="H24" s="80" t="s">
        <v>62</v>
      </c>
    </row>
    <row r="25" spans="3:8" x14ac:dyDescent="0.45">
      <c r="D25" s="80" t="str">
        <f>IF(入力シート!$E$11=$A$4,D48,D37)</f>
        <v>液剤_果樹（棚）</v>
      </c>
    </row>
    <row r="26" spans="3:8" x14ac:dyDescent="0.45">
      <c r="D26" s="80" t="str">
        <f>IF(IF(入力シート!$E$11=$A$4,$D$49,D38)=0, "", IF(入力シート!$E$11=$A$4,$D$49,D38))</f>
        <v>液剤_果樹（棚）_キャビンSS</v>
      </c>
    </row>
    <row r="27" spans="3:8" x14ac:dyDescent="0.45">
      <c r="D27" s="80" t="str">
        <f>IF(IF(入力シート!$E$11=$A$4,$D$49,D39)=0, "", IF(入力シート!$E$11=$A$4,$D$49,D39))</f>
        <v>液剤_芝</v>
      </c>
    </row>
    <row r="28" spans="3:8" x14ac:dyDescent="0.45">
      <c r="D28" s="80" t="str">
        <f>IF(IF(入力シート!$E$11=$A$4,$D$49,D40)=0, "", IF(入力シート!$E$11=$A$4,$D$49,D40))</f>
        <v>液剤_無人航空機</v>
      </c>
    </row>
    <row r="29" spans="3:8" x14ac:dyDescent="0.45">
      <c r="D29" s="80" t="str">
        <f>IF(IF(入力シート!$E$11=$A$4,D49,D41)=0, "", IF(入力シート!$E$11=$A$4,D49,D41))</f>
        <v>散布による暴露なし</v>
      </c>
    </row>
    <row r="30" spans="3:8" x14ac:dyDescent="0.45">
      <c r="C30" s="1" t="s">
        <v>1191</v>
      </c>
    </row>
    <row r="31" spans="3:8" x14ac:dyDescent="0.45">
      <c r="C31" s="572" t="s">
        <v>1195</v>
      </c>
      <c r="D31" s="3" t="s">
        <v>18</v>
      </c>
    </row>
    <row r="32" spans="3:8" x14ac:dyDescent="0.45">
      <c r="C32" s="575"/>
      <c r="D32" s="3" t="s">
        <v>16</v>
      </c>
    </row>
    <row r="33" spans="3:4" x14ac:dyDescent="0.45">
      <c r="C33" s="575"/>
      <c r="D33" s="3" t="s">
        <v>17</v>
      </c>
    </row>
    <row r="34" spans="3:4" x14ac:dyDescent="0.45">
      <c r="C34" s="575"/>
      <c r="D34" s="3" t="s">
        <v>19</v>
      </c>
    </row>
    <row r="35" spans="3:4" x14ac:dyDescent="0.45">
      <c r="C35" s="575"/>
      <c r="D35" s="3" t="s">
        <v>20</v>
      </c>
    </row>
    <row r="36" spans="3:4" x14ac:dyDescent="0.45">
      <c r="C36" s="575"/>
      <c r="D36" s="80" t="s">
        <v>1544</v>
      </c>
    </row>
    <row r="37" spans="3:4" x14ac:dyDescent="0.45">
      <c r="C37" s="575"/>
      <c r="D37" s="3" t="s">
        <v>21</v>
      </c>
    </row>
    <row r="38" spans="3:4" x14ac:dyDescent="0.45">
      <c r="C38" s="575"/>
      <c r="D38" s="80" t="s">
        <v>1545</v>
      </c>
    </row>
    <row r="39" spans="3:4" x14ac:dyDescent="0.45">
      <c r="C39" s="575"/>
      <c r="D39" s="3" t="s">
        <v>22</v>
      </c>
    </row>
    <row r="40" spans="3:4" x14ac:dyDescent="0.45">
      <c r="C40" s="575"/>
      <c r="D40" s="80" t="s">
        <v>1546</v>
      </c>
    </row>
    <row r="41" spans="3:4" x14ac:dyDescent="0.45">
      <c r="C41" s="576"/>
      <c r="D41" s="3" t="s">
        <v>1385</v>
      </c>
    </row>
    <row r="42" spans="3:4" x14ac:dyDescent="0.45">
      <c r="C42" s="573" t="s">
        <v>1196</v>
      </c>
      <c r="D42" s="3" t="s">
        <v>23</v>
      </c>
    </row>
    <row r="43" spans="3:4" x14ac:dyDescent="0.45">
      <c r="C43" s="575"/>
      <c r="D43" s="3" t="s">
        <v>24</v>
      </c>
    </row>
    <row r="44" spans="3:4" x14ac:dyDescent="0.45">
      <c r="C44" s="575"/>
      <c r="D44" s="3" t="s">
        <v>25</v>
      </c>
    </row>
    <row r="45" spans="3:4" x14ac:dyDescent="0.45">
      <c r="C45" s="575"/>
      <c r="D45" s="3" t="s">
        <v>26</v>
      </c>
    </row>
    <row r="46" spans="3:4" x14ac:dyDescent="0.45">
      <c r="C46" s="575"/>
      <c r="D46" s="3" t="s">
        <v>28</v>
      </c>
    </row>
    <row r="47" spans="3:4" x14ac:dyDescent="0.45">
      <c r="C47" s="575"/>
      <c r="D47" s="3" t="s">
        <v>27</v>
      </c>
    </row>
    <row r="48" spans="3:4" x14ac:dyDescent="0.45">
      <c r="C48" s="576"/>
      <c r="D48" s="3" t="s">
        <v>1385</v>
      </c>
    </row>
    <row r="50" spans="3:4" x14ac:dyDescent="0.45">
      <c r="D50" s="577" t="s">
        <v>122</v>
      </c>
    </row>
    <row r="51" spans="3:4" x14ac:dyDescent="0.45">
      <c r="D51" s="577"/>
    </row>
    <row r="52" spans="3:4" x14ac:dyDescent="0.45">
      <c r="D52" s="80" t="str">
        <f>IF(入力シート!$E$11=$A$4,D70,D62)</f>
        <v>液剤_水稲</v>
      </c>
    </row>
    <row r="53" spans="3:4" x14ac:dyDescent="0.45">
      <c r="D53" s="80" t="str">
        <f>IF(入力シート!$E$11=$A$4,D71,D63)</f>
        <v>液剤_野菜（平面）</v>
      </c>
    </row>
    <row r="54" spans="3:4" x14ac:dyDescent="0.45">
      <c r="D54" s="80" t="str">
        <f>IF(入力シート!$E$11=$A$4,D72,D64)</f>
        <v>液剤_芝</v>
      </c>
    </row>
    <row r="55" spans="3:4" x14ac:dyDescent="0.45">
      <c r="D55" s="80" t="str">
        <f>IF(IF(入力シート!$E$11=$A$4,D73,D65)=0, "", IF(入力シート!$E$11=$A$4,D73,D65))</f>
        <v>液剤_無人航空機</v>
      </c>
    </row>
    <row r="56" spans="3:4" x14ac:dyDescent="0.45">
      <c r="D56" s="80" t="str">
        <f>IF(IF(入力シート!$E$11=$A$4,D74,D66)=0, "", IF(入力シート!$E$11=$A$4,D74,D66))</f>
        <v>散布による暴露なし</v>
      </c>
    </row>
    <row r="57" spans="3:4" x14ac:dyDescent="0.45">
      <c r="D57" s="80" t="str">
        <f>IF(IF(入力シート!$E$11=$A$4,D75,D67)=0, "", IF(入力シート!$E$11=$A$4,D75,D67))</f>
        <v/>
      </c>
    </row>
    <row r="58" spans="3:4" x14ac:dyDescent="0.45">
      <c r="D58" s="80" t="str">
        <f>IF(IF(入力シート!$E$11=$A$4,D76,D68)=0, "", IF(入力シート!$E$11=$A$4,D76,D68))</f>
        <v/>
      </c>
    </row>
    <row r="59" spans="3:4" x14ac:dyDescent="0.45">
      <c r="D59" s="80" t="str">
        <f>IF(IF(入力シート!$E$11=$A$4,D77,D69)=0, "", IF(入力シート!$E$11=$A$4,D77,D69))</f>
        <v/>
      </c>
    </row>
    <row r="60" spans="3:4" x14ac:dyDescent="0.45">
      <c r="D60" s="87"/>
    </row>
    <row r="61" spans="3:4" x14ac:dyDescent="0.45">
      <c r="C61" s="1" t="s">
        <v>1190</v>
      </c>
      <c r="D61" s="88"/>
    </row>
    <row r="62" spans="3:4" ht="18.75" customHeight="1" x14ac:dyDescent="0.45">
      <c r="C62" s="572" t="s">
        <v>1193</v>
      </c>
      <c r="D62" s="80" t="s">
        <v>18</v>
      </c>
    </row>
    <row r="63" spans="3:4" x14ac:dyDescent="0.45">
      <c r="C63" s="573"/>
      <c r="D63" s="80" t="s">
        <v>19</v>
      </c>
    </row>
    <row r="64" spans="3:4" x14ac:dyDescent="0.45">
      <c r="C64" s="573"/>
      <c r="D64" s="80" t="s">
        <v>22</v>
      </c>
    </row>
    <row r="65" spans="1:4" x14ac:dyDescent="0.45">
      <c r="C65" s="573"/>
      <c r="D65" s="80" t="s">
        <v>1543</v>
      </c>
    </row>
    <row r="66" spans="1:4" x14ac:dyDescent="0.45">
      <c r="C66" s="573"/>
      <c r="D66" s="80" t="s">
        <v>1385</v>
      </c>
    </row>
    <row r="67" spans="1:4" x14ac:dyDescent="0.45">
      <c r="C67" s="573"/>
      <c r="D67" s="80"/>
    </row>
    <row r="68" spans="1:4" x14ac:dyDescent="0.45">
      <c r="C68" s="573"/>
      <c r="D68" s="80"/>
    </row>
    <row r="69" spans="1:4" x14ac:dyDescent="0.45">
      <c r="C69" s="574"/>
      <c r="D69" s="80"/>
    </row>
    <row r="70" spans="1:4" x14ac:dyDescent="0.45">
      <c r="C70" s="572" t="s">
        <v>1194</v>
      </c>
      <c r="D70" s="80" t="s">
        <v>25</v>
      </c>
    </row>
    <row r="71" spans="1:4" x14ac:dyDescent="0.45">
      <c r="C71" s="575"/>
      <c r="D71" s="80" t="s">
        <v>27</v>
      </c>
    </row>
    <row r="72" spans="1:4" x14ac:dyDescent="0.45">
      <c r="C72" s="576"/>
      <c r="D72" s="80" t="s">
        <v>1385</v>
      </c>
    </row>
    <row r="75" spans="1:4" x14ac:dyDescent="0.45">
      <c r="C75" s="570" t="s">
        <v>121</v>
      </c>
    </row>
    <row r="76" spans="1:4" x14ac:dyDescent="0.45">
      <c r="C76" s="570"/>
    </row>
    <row r="77" spans="1:4" ht="20.25" customHeight="1" x14ac:dyDescent="0.45">
      <c r="A77" s="572" t="s">
        <v>1197</v>
      </c>
      <c r="C77" s="80" t="s">
        <v>29</v>
      </c>
    </row>
    <row r="78" spans="1:4" ht="20.25" customHeight="1" x14ac:dyDescent="0.45">
      <c r="A78" s="573"/>
      <c r="C78" s="80" t="s">
        <v>1386</v>
      </c>
    </row>
    <row r="79" spans="1:4" ht="20.25" customHeight="1" x14ac:dyDescent="0.45">
      <c r="A79" s="574"/>
      <c r="C79" s="80" t="str">
        <f>""</f>
        <v/>
      </c>
    </row>
    <row r="80" spans="1:4" ht="19.5" customHeight="1" x14ac:dyDescent="0.45">
      <c r="A80" s="571" t="s">
        <v>1199</v>
      </c>
      <c r="C80" s="80" t="s">
        <v>31</v>
      </c>
    </row>
    <row r="81" spans="1:13" ht="19.5" customHeight="1" x14ac:dyDescent="0.45">
      <c r="A81" s="571"/>
      <c r="C81" s="80" t="s">
        <v>30</v>
      </c>
    </row>
    <row r="82" spans="1:13" x14ac:dyDescent="0.45">
      <c r="A82" s="571"/>
      <c r="C82" s="80" t="s">
        <v>1386</v>
      </c>
    </row>
    <row r="83" spans="1:13" x14ac:dyDescent="0.45">
      <c r="A83" s="571" t="s">
        <v>1198</v>
      </c>
      <c r="C83" s="80" t="s">
        <v>32</v>
      </c>
    </row>
    <row r="84" spans="1:13" x14ac:dyDescent="0.45">
      <c r="A84" s="571"/>
      <c r="C84" s="80" t="s">
        <v>33</v>
      </c>
    </row>
    <row r="85" spans="1:13" x14ac:dyDescent="0.45">
      <c r="A85" s="571"/>
      <c r="C85" s="80" t="s">
        <v>1386</v>
      </c>
    </row>
    <row r="88" spans="1:13" s="96" customFormat="1" x14ac:dyDescent="0.45">
      <c r="A88" s="96" t="s">
        <v>1204</v>
      </c>
    </row>
    <row r="91" spans="1:13" x14ac:dyDescent="0.45">
      <c r="A91" s="80" t="s">
        <v>1203</v>
      </c>
      <c r="D91" s="3" t="s">
        <v>18</v>
      </c>
      <c r="J91" s="1" t="str">
        <f>$A$91&amp;D91</f>
        <v>製剤: 固体／散布時: 固体液剤_水稲</v>
      </c>
      <c r="M91" s="1">
        <v>1</v>
      </c>
    </row>
    <row r="92" spans="1:13" x14ac:dyDescent="0.45">
      <c r="D92" s="3" t="s">
        <v>16</v>
      </c>
      <c r="J92" s="1" t="str">
        <f t="shared" ref="J92:J100" si="2">$A$91&amp;D92</f>
        <v>製剤: 固体／散布時: 固体液剤_水稲_育苗箱</v>
      </c>
      <c r="M92" s="1">
        <v>1</v>
      </c>
    </row>
    <row r="93" spans="1:13" x14ac:dyDescent="0.45">
      <c r="D93" s="3" t="s">
        <v>17</v>
      </c>
      <c r="J93" s="1" t="str">
        <f t="shared" si="2"/>
        <v>製剤: 固体／散布時: 固体液剤_野菜（立体）</v>
      </c>
      <c r="M93" s="1">
        <v>1</v>
      </c>
    </row>
    <row r="94" spans="1:13" x14ac:dyDescent="0.45">
      <c r="D94" s="3" t="s">
        <v>19</v>
      </c>
      <c r="J94" s="1" t="str">
        <f t="shared" si="2"/>
        <v>製剤: 固体／散布時: 固体液剤_野菜（平面）</v>
      </c>
      <c r="M94" s="1">
        <v>1</v>
      </c>
    </row>
    <row r="95" spans="1:13" x14ac:dyDescent="0.45">
      <c r="D95" s="3" t="s">
        <v>20</v>
      </c>
      <c r="J95" s="1" t="str">
        <f t="shared" si="2"/>
        <v>製剤: 固体／散布時: 固体液剤_果樹（立体）</v>
      </c>
      <c r="M95" s="1">
        <v>1</v>
      </c>
    </row>
    <row r="96" spans="1:13" x14ac:dyDescent="0.45">
      <c r="D96" s="80" t="s">
        <v>1544</v>
      </c>
      <c r="J96" s="1" t="str">
        <f t="shared" si="2"/>
        <v>製剤: 固体／散布時: 固体液剤_果樹（立体）_キャビンSS</v>
      </c>
      <c r="M96" s="1">
        <v>1</v>
      </c>
    </row>
    <row r="97" spans="1:13" x14ac:dyDescent="0.45">
      <c r="D97" s="3" t="s">
        <v>21</v>
      </c>
      <c r="J97" s="1" t="str">
        <f t="shared" si="2"/>
        <v>製剤: 固体／散布時: 固体液剤_果樹（棚）</v>
      </c>
      <c r="M97" s="1">
        <v>1</v>
      </c>
    </row>
    <row r="98" spans="1:13" x14ac:dyDescent="0.45">
      <c r="D98" s="80" t="s">
        <v>1545</v>
      </c>
      <c r="J98" s="1" t="str">
        <f>$A$91&amp;D98</f>
        <v>製剤: 固体／散布時: 固体液剤_果樹（棚）_キャビンSS</v>
      </c>
      <c r="M98" s="1">
        <v>1</v>
      </c>
    </row>
    <row r="99" spans="1:13" x14ac:dyDescent="0.45">
      <c r="D99" s="3" t="s">
        <v>22</v>
      </c>
      <c r="J99" s="1" t="str">
        <f t="shared" si="2"/>
        <v>製剤: 固体／散布時: 固体液剤_芝</v>
      </c>
      <c r="M99" s="1">
        <v>1</v>
      </c>
    </row>
    <row r="100" spans="1:13" x14ac:dyDescent="0.45">
      <c r="D100" s="80" t="s">
        <v>1546</v>
      </c>
      <c r="J100" s="1" t="str">
        <f t="shared" si="2"/>
        <v>製剤: 固体／散布時: 固体液剤_無人航空機</v>
      </c>
      <c r="M100" s="1">
        <v>1</v>
      </c>
    </row>
    <row r="101" spans="1:13" x14ac:dyDescent="0.45">
      <c r="A101" s="80" t="s">
        <v>151</v>
      </c>
      <c r="D101" s="3" t="s">
        <v>23</v>
      </c>
      <c r="J101" s="1" t="str">
        <f>$A$101&amp;D101</f>
        <v>製剤: 固体／散布時: 液体固形剤（粉剤）_水稲</v>
      </c>
      <c r="M101" s="1">
        <v>1</v>
      </c>
    </row>
    <row r="102" spans="1:13" x14ac:dyDescent="0.45">
      <c r="D102" s="3" t="s">
        <v>24</v>
      </c>
      <c r="J102" s="1" t="str">
        <f t="shared" ref="J102:J106" si="3">$A$101&amp;D102</f>
        <v>製剤: 固体／散布時: 液体固形剤（粉粒剤）_水稲</v>
      </c>
      <c r="M102" s="1">
        <v>1</v>
      </c>
    </row>
    <row r="103" spans="1:13" x14ac:dyDescent="0.45">
      <c r="D103" s="3" t="s">
        <v>25</v>
      </c>
      <c r="J103" s="1" t="str">
        <f t="shared" si="3"/>
        <v>製剤: 固体／散布時: 液体固形剤（粒剤）_水稲</v>
      </c>
      <c r="M103" s="1">
        <v>1</v>
      </c>
    </row>
    <row r="104" spans="1:13" x14ac:dyDescent="0.45">
      <c r="D104" s="3" t="s">
        <v>26</v>
      </c>
      <c r="J104" s="1" t="str">
        <f t="shared" si="3"/>
        <v>製剤: 固体／散布時: 液体固形剤（粒剤）_水稲_育苗箱</v>
      </c>
      <c r="M104" s="1">
        <v>1</v>
      </c>
    </row>
    <row r="105" spans="1:13" x14ac:dyDescent="0.45">
      <c r="D105" s="3" t="s">
        <v>28</v>
      </c>
      <c r="J105" s="1" t="str">
        <f t="shared" si="3"/>
        <v>製剤: 固体／散布時: 液体固形剤（粉剤）_畑作物</v>
      </c>
      <c r="M105" s="1">
        <v>1</v>
      </c>
    </row>
    <row r="106" spans="1:13" x14ac:dyDescent="0.45">
      <c r="D106" s="3" t="s">
        <v>27</v>
      </c>
      <c r="J106" s="1" t="str">
        <f t="shared" si="3"/>
        <v>製剤: 固体／散布時: 液体固形剤（粒剤）_畑作物</v>
      </c>
      <c r="M106" s="1">
        <v>1</v>
      </c>
    </row>
    <row r="107" spans="1:13" x14ac:dyDescent="0.45">
      <c r="A107" s="80" t="s">
        <v>152</v>
      </c>
      <c r="D107" s="3" t="s">
        <v>23</v>
      </c>
      <c r="J107" s="1" t="str">
        <f>$A$107&amp;D107</f>
        <v>製剤: 液体／散布時: 液体固形剤（粉剤）_水稲</v>
      </c>
      <c r="M107" s="1">
        <v>1</v>
      </c>
    </row>
    <row r="108" spans="1:13" x14ac:dyDescent="0.45">
      <c r="D108" s="3" t="s">
        <v>24</v>
      </c>
      <c r="J108" s="1" t="str">
        <f t="shared" ref="J108:J112" si="4">$A$107&amp;D108</f>
        <v>製剤: 液体／散布時: 液体固形剤（粉粒剤）_水稲</v>
      </c>
      <c r="M108" s="1">
        <v>1</v>
      </c>
    </row>
    <row r="109" spans="1:13" x14ac:dyDescent="0.45">
      <c r="D109" s="3" t="s">
        <v>25</v>
      </c>
      <c r="J109" s="1" t="str">
        <f t="shared" si="4"/>
        <v>製剤: 液体／散布時: 液体固形剤（粒剤）_水稲</v>
      </c>
      <c r="M109" s="1">
        <v>1</v>
      </c>
    </row>
    <row r="110" spans="1:13" x14ac:dyDescent="0.45">
      <c r="D110" s="3" t="s">
        <v>26</v>
      </c>
      <c r="J110" s="1" t="str">
        <f t="shared" si="4"/>
        <v>製剤: 液体／散布時: 液体固形剤（粒剤）_水稲_育苗箱</v>
      </c>
      <c r="M110" s="1">
        <v>1</v>
      </c>
    </row>
    <row r="111" spans="1:13" x14ac:dyDescent="0.45">
      <c r="D111" s="3" t="s">
        <v>28</v>
      </c>
      <c r="J111" s="1" t="str">
        <f t="shared" si="4"/>
        <v>製剤: 液体／散布時: 液体固形剤（粉剤）_畑作物</v>
      </c>
      <c r="M111" s="1">
        <v>1</v>
      </c>
    </row>
    <row r="112" spans="1:13" x14ac:dyDescent="0.45">
      <c r="D112" s="3" t="s">
        <v>27</v>
      </c>
      <c r="J112" s="1" t="str">
        <f t="shared" si="4"/>
        <v>製剤: 液体／散布時: 液体固形剤（粒剤）_畑作物</v>
      </c>
      <c r="M112" s="1">
        <v>1</v>
      </c>
    </row>
    <row r="114" spans="1:13" x14ac:dyDescent="0.45">
      <c r="A114" s="73" t="s">
        <v>150</v>
      </c>
      <c r="C114" s="80" t="s">
        <v>31</v>
      </c>
      <c r="K114" s="1" t="str">
        <f t="shared" ref="K114:K126" si="5">A114&amp;C114</f>
        <v>製剤: 固体／散布時: 固体顆粒水和剤等</v>
      </c>
      <c r="M114" s="1">
        <v>1</v>
      </c>
    </row>
    <row r="115" spans="1:13" x14ac:dyDescent="0.45">
      <c r="A115" s="73" t="s">
        <v>150</v>
      </c>
      <c r="C115" s="80" t="s">
        <v>30</v>
      </c>
      <c r="K115" s="1" t="str">
        <f t="shared" si="5"/>
        <v>製剤: 固体／散布時: 固体水和剤等</v>
      </c>
      <c r="M115" s="1">
        <v>1</v>
      </c>
    </row>
    <row r="116" spans="1:13" x14ac:dyDescent="0.45">
      <c r="A116" s="73" t="s">
        <v>150</v>
      </c>
      <c r="C116" s="80" t="s">
        <v>32</v>
      </c>
      <c r="K116" s="1" t="str">
        <f t="shared" si="5"/>
        <v>製剤: 固体／散布時: 固体フロアブル剤等</v>
      </c>
      <c r="M116" s="1">
        <v>1</v>
      </c>
    </row>
    <row r="117" spans="1:13" x14ac:dyDescent="0.45">
      <c r="A117" s="73" t="s">
        <v>150</v>
      </c>
      <c r="C117" s="80" t="s">
        <v>33</v>
      </c>
      <c r="K117" s="1" t="str">
        <f t="shared" si="5"/>
        <v>製剤: 固体／散布時: 固体乳剤等</v>
      </c>
      <c r="M117" s="1">
        <v>1</v>
      </c>
    </row>
    <row r="118" spans="1:13" x14ac:dyDescent="0.45">
      <c r="A118" s="73" t="s">
        <v>150</v>
      </c>
      <c r="C118" s="80"/>
      <c r="K118" s="1" t="str">
        <f t="shared" si="5"/>
        <v>製剤: 固体／散布時: 固体</v>
      </c>
      <c r="M118" s="1">
        <v>1</v>
      </c>
    </row>
    <row r="119" spans="1:13" x14ac:dyDescent="0.45">
      <c r="A119" s="73" t="s">
        <v>151</v>
      </c>
      <c r="C119" s="80" t="s">
        <v>29</v>
      </c>
      <c r="K119" s="1" t="str">
        <f t="shared" si="5"/>
        <v>製剤: 固体／散布時: 液体固形剤（粉剤、微粒剤、粒剤等）</v>
      </c>
      <c r="M119" s="1">
        <v>1</v>
      </c>
    </row>
    <row r="120" spans="1:13" x14ac:dyDescent="0.45">
      <c r="A120" s="73" t="s">
        <v>151</v>
      </c>
      <c r="C120" s="80" t="s">
        <v>32</v>
      </c>
      <c r="K120" s="1" t="str">
        <f t="shared" si="5"/>
        <v>製剤: 固体／散布時: 液体フロアブル剤等</v>
      </c>
      <c r="M120" s="1">
        <v>1</v>
      </c>
    </row>
    <row r="121" spans="1:13" x14ac:dyDescent="0.45">
      <c r="A121" s="73" t="s">
        <v>151</v>
      </c>
      <c r="C121" s="80" t="s">
        <v>33</v>
      </c>
      <c r="K121" s="1" t="str">
        <f t="shared" si="5"/>
        <v>製剤: 固体／散布時: 液体乳剤等</v>
      </c>
      <c r="M121" s="1">
        <v>1</v>
      </c>
    </row>
    <row r="122" spans="1:13" x14ac:dyDescent="0.45">
      <c r="A122" s="73" t="s">
        <v>151</v>
      </c>
      <c r="C122" s="80"/>
      <c r="K122" s="1" t="str">
        <f t="shared" si="5"/>
        <v>製剤: 固体／散布時: 液体</v>
      </c>
      <c r="M122" s="1">
        <v>1</v>
      </c>
    </row>
    <row r="123" spans="1:13" x14ac:dyDescent="0.45">
      <c r="A123" s="73" t="s">
        <v>152</v>
      </c>
      <c r="C123" s="80" t="s">
        <v>29</v>
      </c>
      <c r="K123" s="1" t="str">
        <f t="shared" si="5"/>
        <v>製剤: 液体／散布時: 液体固形剤（粉剤、微粒剤、粒剤等）</v>
      </c>
      <c r="M123" s="1">
        <v>1</v>
      </c>
    </row>
    <row r="124" spans="1:13" x14ac:dyDescent="0.45">
      <c r="A124" s="73" t="s">
        <v>152</v>
      </c>
      <c r="C124" s="80" t="s">
        <v>31</v>
      </c>
      <c r="K124" s="1" t="str">
        <f t="shared" si="5"/>
        <v>製剤: 液体／散布時: 液体顆粒水和剤等</v>
      </c>
      <c r="M124" s="1">
        <v>1</v>
      </c>
    </row>
    <row r="125" spans="1:13" x14ac:dyDescent="0.45">
      <c r="A125" s="73" t="s">
        <v>152</v>
      </c>
      <c r="C125" s="80" t="s">
        <v>30</v>
      </c>
      <c r="K125" s="1" t="str">
        <f t="shared" si="5"/>
        <v>製剤: 液体／散布時: 液体水和剤等</v>
      </c>
      <c r="M125" s="1">
        <v>1</v>
      </c>
    </row>
    <row r="126" spans="1:13" x14ac:dyDescent="0.45">
      <c r="A126" s="73" t="s">
        <v>152</v>
      </c>
      <c r="C126" s="80"/>
      <c r="K126" s="1" t="str">
        <f t="shared" si="5"/>
        <v>製剤: 液体／散布時: 液体</v>
      </c>
      <c r="M126" s="1">
        <v>1</v>
      </c>
    </row>
    <row r="128" spans="1:13" x14ac:dyDescent="0.45">
      <c r="C128" s="80" t="s">
        <v>29</v>
      </c>
      <c r="D128" s="3" t="s">
        <v>18</v>
      </c>
      <c r="L128" s="1" t="str">
        <f>C128&amp;D128</f>
        <v>固形剤（粉剤、微粒剤、粒剤等）液剤_水稲</v>
      </c>
      <c r="M128" s="1">
        <v>1</v>
      </c>
    </row>
    <row r="129" spans="3:13" x14ac:dyDescent="0.45">
      <c r="C129" s="80" t="s">
        <v>29</v>
      </c>
      <c r="D129" s="3" t="s">
        <v>16</v>
      </c>
      <c r="L129" s="1" t="str">
        <f t="shared" ref="L129:L167" si="6">C129&amp;D129</f>
        <v>固形剤（粉剤、微粒剤、粒剤等）液剤_水稲_育苗箱</v>
      </c>
      <c r="M129" s="1">
        <v>1</v>
      </c>
    </row>
    <row r="130" spans="3:13" x14ac:dyDescent="0.45">
      <c r="C130" s="80" t="s">
        <v>29</v>
      </c>
      <c r="D130" s="3" t="s">
        <v>17</v>
      </c>
      <c r="L130" s="1" t="str">
        <f t="shared" si="6"/>
        <v>固形剤（粉剤、微粒剤、粒剤等）液剤_野菜（立体）</v>
      </c>
      <c r="M130" s="1">
        <v>1</v>
      </c>
    </row>
    <row r="131" spans="3:13" x14ac:dyDescent="0.45">
      <c r="C131" s="80" t="s">
        <v>29</v>
      </c>
      <c r="D131" s="3" t="s">
        <v>19</v>
      </c>
      <c r="L131" s="1" t="str">
        <f t="shared" si="6"/>
        <v>固形剤（粉剤、微粒剤、粒剤等）液剤_野菜（平面）</v>
      </c>
      <c r="M131" s="1">
        <v>1</v>
      </c>
    </row>
    <row r="132" spans="3:13" x14ac:dyDescent="0.45">
      <c r="C132" s="80" t="s">
        <v>29</v>
      </c>
      <c r="D132" s="3" t="s">
        <v>20</v>
      </c>
      <c r="L132" s="1" t="str">
        <f t="shared" si="6"/>
        <v>固形剤（粉剤、微粒剤、粒剤等）液剤_果樹（立体）</v>
      </c>
      <c r="M132" s="1">
        <v>1</v>
      </c>
    </row>
    <row r="133" spans="3:13" x14ac:dyDescent="0.45">
      <c r="C133" s="80" t="s">
        <v>29</v>
      </c>
      <c r="D133" s="80" t="s">
        <v>1544</v>
      </c>
      <c r="L133" s="1" t="str">
        <f t="shared" si="6"/>
        <v>固形剤（粉剤、微粒剤、粒剤等）液剤_果樹（立体）_キャビンSS</v>
      </c>
      <c r="M133" s="1">
        <v>1</v>
      </c>
    </row>
    <row r="134" spans="3:13" x14ac:dyDescent="0.45">
      <c r="C134" s="80" t="s">
        <v>29</v>
      </c>
      <c r="D134" s="3" t="s">
        <v>21</v>
      </c>
      <c r="L134" s="1" t="str">
        <f t="shared" si="6"/>
        <v>固形剤（粉剤、微粒剤、粒剤等）液剤_果樹（棚）</v>
      </c>
      <c r="M134" s="1">
        <v>1</v>
      </c>
    </row>
    <row r="135" spans="3:13" x14ac:dyDescent="0.45">
      <c r="C135" s="80" t="s">
        <v>29</v>
      </c>
      <c r="D135" s="80" t="s">
        <v>1545</v>
      </c>
      <c r="L135" s="1" t="str">
        <f t="shared" si="6"/>
        <v>固形剤（粉剤、微粒剤、粒剤等）液剤_果樹（棚）_キャビンSS</v>
      </c>
      <c r="M135" s="1">
        <v>1</v>
      </c>
    </row>
    <row r="136" spans="3:13" x14ac:dyDescent="0.45">
      <c r="C136" s="80" t="s">
        <v>29</v>
      </c>
      <c r="D136" s="3" t="s">
        <v>22</v>
      </c>
      <c r="L136" s="1" t="str">
        <f t="shared" si="6"/>
        <v>固形剤（粉剤、微粒剤、粒剤等）液剤_芝</v>
      </c>
      <c r="M136" s="1">
        <v>1</v>
      </c>
    </row>
    <row r="137" spans="3:13" x14ac:dyDescent="0.45">
      <c r="C137" s="80" t="s">
        <v>29</v>
      </c>
      <c r="D137" s="80" t="s">
        <v>1546</v>
      </c>
      <c r="L137" s="1" t="str">
        <f t="shared" si="6"/>
        <v>固形剤（粉剤、微粒剤、粒剤等）液剤_無人航空機</v>
      </c>
      <c r="M137" s="1">
        <v>1</v>
      </c>
    </row>
    <row r="138" spans="3:13" x14ac:dyDescent="0.45">
      <c r="C138" s="80" t="s">
        <v>31</v>
      </c>
      <c r="D138" s="3" t="s">
        <v>23</v>
      </c>
      <c r="L138" s="1" t="str">
        <f t="shared" si="6"/>
        <v>顆粒水和剤等固形剤（粉剤）_水稲</v>
      </c>
      <c r="M138" s="1">
        <v>1</v>
      </c>
    </row>
    <row r="139" spans="3:13" x14ac:dyDescent="0.45">
      <c r="C139" s="80" t="s">
        <v>31</v>
      </c>
      <c r="D139" s="3" t="s">
        <v>24</v>
      </c>
      <c r="L139" s="1" t="str">
        <f t="shared" si="6"/>
        <v>顆粒水和剤等固形剤（粉粒剤）_水稲</v>
      </c>
      <c r="M139" s="1">
        <v>1</v>
      </c>
    </row>
    <row r="140" spans="3:13" x14ac:dyDescent="0.45">
      <c r="C140" s="80" t="s">
        <v>31</v>
      </c>
      <c r="D140" s="3" t="s">
        <v>25</v>
      </c>
      <c r="L140" s="1" t="str">
        <f t="shared" si="6"/>
        <v>顆粒水和剤等固形剤（粒剤）_水稲</v>
      </c>
      <c r="M140" s="1">
        <v>1</v>
      </c>
    </row>
    <row r="141" spans="3:13" x14ac:dyDescent="0.45">
      <c r="C141" s="80" t="s">
        <v>31</v>
      </c>
      <c r="D141" s="3" t="s">
        <v>26</v>
      </c>
      <c r="L141" s="1" t="str">
        <f t="shared" si="6"/>
        <v>顆粒水和剤等固形剤（粒剤）_水稲_育苗箱</v>
      </c>
      <c r="M141" s="1">
        <v>1</v>
      </c>
    </row>
    <row r="142" spans="3:13" x14ac:dyDescent="0.45">
      <c r="C142" s="80" t="s">
        <v>31</v>
      </c>
      <c r="D142" s="3" t="s">
        <v>28</v>
      </c>
      <c r="L142" s="1" t="str">
        <f t="shared" si="6"/>
        <v>顆粒水和剤等固形剤（粉剤）_畑作物</v>
      </c>
      <c r="M142" s="1">
        <v>1</v>
      </c>
    </row>
    <row r="143" spans="3:13" x14ac:dyDescent="0.45">
      <c r="C143" s="80" t="s">
        <v>31</v>
      </c>
      <c r="D143" s="3" t="s">
        <v>27</v>
      </c>
      <c r="L143" s="1" t="str">
        <f t="shared" si="6"/>
        <v>顆粒水和剤等固形剤（粒剤）_畑作物</v>
      </c>
      <c r="M143" s="1">
        <v>1</v>
      </c>
    </row>
    <row r="144" spans="3:13" x14ac:dyDescent="0.45">
      <c r="C144" s="80" t="s">
        <v>30</v>
      </c>
      <c r="D144" s="3" t="s">
        <v>23</v>
      </c>
      <c r="L144" s="1" t="str">
        <f t="shared" si="6"/>
        <v>水和剤等固形剤（粉剤）_水稲</v>
      </c>
      <c r="M144" s="1">
        <v>1</v>
      </c>
    </row>
    <row r="145" spans="3:13" x14ac:dyDescent="0.45">
      <c r="C145" s="80" t="s">
        <v>30</v>
      </c>
      <c r="D145" s="3" t="s">
        <v>24</v>
      </c>
      <c r="L145" s="1" t="str">
        <f t="shared" si="6"/>
        <v>水和剤等固形剤（粉粒剤）_水稲</v>
      </c>
      <c r="M145" s="1">
        <v>1</v>
      </c>
    </row>
    <row r="146" spans="3:13" x14ac:dyDescent="0.45">
      <c r="C146" s="80" t="s">
        <v>30</v>
      </c>
      <c r="D146" s="3" t="s">
        <v>25</v>
      </c>
      <c r="L146" s="1" t="str">
        <f t="shared" si="6"/>
        <v>水和剤等固形剤（粒剤）_水稲</v>
      </c>
      <c r="M146" s="1">
        <v>1</v>
      </c>
    </row>
    <row r="147" spans="3:13" x14ac:dyDescent="0.45">
      <c r="C147" s="80" t="s">
        <v>30</v>
      </c>
      <c r="D147" s="3" t="s">
        <v>26</v>
      </c>
      <c r="L147" s="1" t="str">
        <f t="shared" si="6"/>
        <v>水和剤等固形剤（粒剤）_水稲_育苗箱</v>
      </c>
      <c r="M147" s="1">
        <v>1</v>
      </c>
    </row>
    <row r="148" spans="3:13" x14ac:dyDescent="0.45">
      <c r="C148" s="80" t="s">
        <v>30</v>
      </c>
      <c r="D148" s="3" t="s">
        <v>28</v>
      </c>
      <c r="L148" s="1" t="str">
        <f t="shared" si="6"/>
        <v>水和剤等固形剤（粉剤）_畑作物</v>
      </c>
      <c r="M148" s="1">
        <v>1</v>
      </c>
    </row>
    <row r="149" spans="3:13" x14ac:dyDescent="0.45">
      <c r="C149" s="80" t="s">
        <v>30</v>
      </c>
      <c r="D149" s="3" t="s">
        <v>27</v>
      </c>
      <c r="L149" s="1" t="str">
        <f t="shared" si="6"/>
        <v>水和剤等固形剤（粒剤）_畑作物</v>
      </c>
      <c r="M149" s="1">
        <v>1</v>
      </c>
    </row>
    <row r="150" spans="3:13" x14ac:dyDescent="0.45">
      <c r="C150" s="80" t="s">
        <v>32</v>
      </c>
      <c r="D150" s="3" t="s">
        <v>23</v>
      </c>
      <c r="L150" s="1" t="str">
        <f t="shared" si="6"/>
        <v>フロアブル剤等固形剤（粉剤）_水稲</v>
      </c>
      <c r="M150" s="1">
        <v>1</v>
      </c>
    </row>
    <row r="151" spans="3:13" x14ac:dyDescent="0.45">
      <c r="C151" s="80" t="s">
        <v>32</v>
      </c>
      <c r="D151" s="3" t="s">
        <v>24</v>
      </c>
      <c r="L151" s="1" t="str">
        <f t="shared" si="6"/>
        <v>フロアブル剤等固形剤（粉粒剤）_水稲</v>
      </c>
      <c r="M151" s="1">
        <v>1</v>
      </c>
    </row>
    <row r="152" spans="3:13" x14ac:dyDescent="0.45">
      <c r="C152" s="80" t="s">
        <v>32</v>
      </c>
      <c r="D152" s="3" t="s">
        <v>25</v>
      </c>
      <c r="L152" s="1" t="str">
        <f t="shared" si="6"/>
        <v>フロアブル剤等固形剤（粒剤）_水稲</v>
      </c>
      <c r="M152" s="1">
        <v>1</v>
      </c>
    </row>
    <row r="153" spans="3:13" x14ac:dyDescent="0.45">
      <c r="C153" s="80" t="s">
        <v>32</v>
      </c>
      <c r="D153" s="3" t="s">
        <v>26</v>
      </c>
      <c r="L153" s="1" t="str">
        <f t="shared" si="6"/>
        <v>フロアブル剤等固形剤（粒剤）_水稲_育苗箱</v>
      </c>
      <c r="M153" s="1">
        <v>1</v>
      </c>
    </row>
    <row r="154" spans="3:13" x14ac:dyDescent="0.45">
      <c r="C154" s="80" t="s">
        <v>32</v>
      </c>
      <c r="D154" s="3" t="s">
        <v>28</v>
      </c>
      <c r="L154" s="1" t="str">
        <f t="shared" si="6"/>
        <v>フロアブル剤等固形剤（粉剤）_畑作物</v>
      </c>
      <c r="M154" s="1">
        <v>1</v>
      </c>
    </row>
    <row r="155" spans="3:13" x14ac:dyDescent="0.45">
      <c r="C155" s="80" t="s">
        <v>32</v>
      </c>
      <c r="D155" s="3" t="s">
        <v>27</v>
      </c>
      <c r="L155" s="1" t="str">
        <f t="shared" si="6"/>
        <v>フロアブル剤等固形剤（粒剤）_畑作物</v>
      </c>
      <c r="M155" s="1">
        <v>1</v>
      </c>
    </row>
    <row r="156" spans="3:13" x14ac:dyDescent="0.45">
      <c r="C156" s="80" t="s">
        <v>33</v>
      </c>
      <c r="D156" s="3" t="s">
        <v>23</v>
      </c>
      <c r="L156" s="1" t="str">
        <f t="shared" si="6"/>
        <v>乳剤等固形剤（粉剤）_水稲</v>
      </c>
      <c r="M156" s="1">
        <v>1</v>
      </c>
    </row>
    <row r="157" spans="3:13" x14ac:dyDescent="0.45">
      <c r="C157" s="80" t="s">
        <v>33</v>
      </c>
      <c r="D157" s="3" t="s">
        <v>24</v>
      </c>
      <c r="L157" s="1" t="str">
        <f t="shared" si="6"/>
        <v>乳剤等固形剤（粉粒剤）_水稲</v>
      </c>
      <c r="M157" s="1">
        <v>1</v>
      </c>
    </row>
    <row r="158" spans="3:13" x14ac:dyDescent="0.45">
      <c r="C158" s="80" t="s">
        <v>33</v>
      </c>
      <c r="D158" s="3" t="s">
        <v>25</v>
      </c>
      <c r="L158" s="1" t="str">
        <f t="shared" si="6"/>
        <v>乳剤等固形剤（粒剤）_水稲</v>
      </c>
      <c r="M158" s="1">
        <v>1</v>
      </c>
    </row>
    <row r="159" spans="3:13" x14ac:dyDescent="0.45">
      <c r="C159" s="80" t="s">
        <v>33</v>
      </c>
      <c r="D159" s="3" t="s">
        <v>26</v>
      </c>
      <c r="L159" s="1" t="str">
        <f t="shared" si="6"/>
        <v>乳剤等固形剤（粒剤）_水稲_育苗箱</v>
      </c>
      <c r="M159" s="1">
        <v>1</v>
      </c>
    </row>
    <row r="160" spans="3:13" x14ac:dyDescent="0.45">
      <c r="C160" s="80" t="s">
        <v>33</v>
      </c>
      <c r="D160" s="3" t="s">
        <v>28</v>
      </c>
      <c r="L160" s="1" t="str">
        <f t="shared" si="6"/>
        <v>乳剤等固形剤（粉剤）_畑作物</v>
      </c>
      <c r="M160" s="1">
        <v>1</v>
      </c>
    </row>
    <row r="161" spans="3:15" x14ac:dyDescent="0.45">
      <c r="C161" s="80" t="s">
        <v>33</v>
      </c>
      <c r="D161" s="3" t="s">
        <v>27</v>
      </c>
      <c r="L161" s="1" t="str">
        <f t="shared" si="6"/>
        <v>乳剤等固形剤（粒剤）_畑作物</v>
      </c>
      <c r="M161" s="1">
        <v>1</v>
      </c>
    </row>
    <row r="162" spans="3:15" x14ac:dyDescent="0.45">
      <c r="C162" s="80" t="s">
        <v>29</v>
      </c>
      <c r="L162" s="1" t="str">
        <f>C162&amp;D162</f>
        <v>固形剤（粉剤、微粒剤、粒剤等）</v>
      </c>
      <c r="M162" s="1">
        <v>1</v>
      </c>
    </row>
    <row r="163" spans="3:15" x14ac:dyDescent="0.45">
      <c r="C163" s="80" t="s">
        <v>31</v>
      </c>
      <c r="L163" s="1" t="str">
        <f t="shared" si="6"/>
        <v>顆粒水和剤等</v>
      </c>
      <c r="M163" s="1">
        <v>1</v>
      </c>
    </row>
    <row r="164" spans="3:15" x14ac:dyDescent="0.45">
      <c r="C164" s="80" t="s">
        <v>30</v>
      </c>
      <c r="L164" s="1" t="str">
        <f t="shared" si="6"/>
        <v>水和剤等</v>
      </c>
      <c r="M164" s="1">
        <v>1</v>
      </c>
    </row>
    <row r="165" spans="3:15" x14ac:dyDescent="0.45">
      <c r="C165" s="80" t="s">
        <v>32</v>
      </c>
      <c r="L165" s="1" t="str">
        <f t="shared" si="6"/>
        <v>フロアブル剤等</v>
      </c>
      <c r="M165" s="1">
        <v>1</v>
      </c>
    </row>
    <row r="166" spans="3:15" x14ac:dyDescent="0.45">
      <c r="C166" s="80" t="s">
        <v>33</v>
      </c>
      <c r="L166" s="1" t="str">
        <f t="shared" si="6"/>
        <v>乳剤等</v>
      </c>
      <c r="M166" s="1">
        <v>1</v>
      </c>
    </row>
    <row r="167" spans="3:15" x14ac:dyDescent="0.45">
      <c r="C167" s="80" t="s">
        <v>1386</v>
      </c>
      <c r="L167" s="1" t="str">
        <f t="shared" si="6"/>
        <v>調製作業による暴露なし</v>
      </c>
      <c r="M167" s="1">
        <v>1</v>
      </c>
    </row>
    <row r="169" spans="3:15" x14ac:dyDescent="0.45">
      <c r="G169" s="80" t="s">
        <v>98</v>
      </c>
      <c r="H169" s="80" t="s">
        <v>190</v>
      </c>
      <c r="N169" s="1" t="str">
        <f t="shared" ref="N169:N174" si="7">E169&amp;G169&amp;H169</f>
        <v>保護面＋フード＋不浸透性防除衣マスク１</v>
      </c>
      <c r="O169" s="1" t="s">
        <v>1210</v>
      </c>
    </row>
    <row r="170" spans="3:15" x14ac:dyDescent="0.45">
      <c r="G170" s="80" t="s">
        <v>98</v>
      </c>
      <c r="H170" s="80" t="s">
        <v>36</v>
      </c>
      <c r="N170" s="1" t="str">
        <f t="shared" si="7"/>
        <v>保護面＋フード＋不浸透性防除衣マスク２</v>
      </c>
      <c r="O170" s="1" t="s">
        <v>1210</v>
      </c>
    </row>
    <row r="171" spans="3:15" x14ac:dyDescent="0.45">
      <c r="E171" s="3" t="s">
        <v>190</v>
      </c>
      <c r="G171" s="80" t="s">
        <v>98</v>
      </c>
      <c r="H171" s="80" t="s">
        <v>190</v>
      </c>
      <c r="N171" s="1" t="str">
        <f t="shared" si="7"/>
        <v>マスク１保護面＋フード＋不浸透性防除衣マスク１</v>
      </c>
      <c r="O171" s="1" t="s">
        <v>1210</v>
      </c>
    </row>
    <row r="172" spans="3:15" x14ac:dyDescent="0.45">
      <c r="E172" s="3" t="s">
        <v>190</v>
      </c>
      <c r="G172" s="80" t="s">
        <v>98</v>
      </c>
      <c r="H172" s="80" t="s">
        <v>36</v>
      </c>
      <c r="N172" s="1" t="str">
        <f t="shared" si="7"/>
        <v>マスク１保護面＋フード＋不浸透性防除衣マスク２</v>
      </c>
      <c r="O172" s="1" t="s">
        <v>1210</v>
      </c>
    </row>
    <row r="173" spans="3:15" x14ac:dyDescent="0.45">
      <c r="E173" s="3" t="s">
        <v>36</v>
      </c>
      <c r="G173" s="80" t="s">
        <v>98</v>
      </c>
      <c r="H173" s="80" t="s">
        <v>190</v>
      </c>
      <c r="N173" s="1" t="str">
        <f t="shared" si="7"/>
        <v>マスク２保護面＋フード＋不浸透性防除衣マスク１</v>
      </c>
      <c r="O173" s="1" t="s">
        <v>1210</v>
      </c>
    </row>
    <row r="174" spans="3:15" x14ac:dyDescent="0.45">
      <c r="E174" s="3" t="s">
        <v>36</v>
      </c>
      <c r="G174" s="80" t="s">
        <v>98</v>
      </c>
      <c r="H174" s="80" t="s">
        <v>36</v>
      </c>
      <c r="N174" s="1" t="str">
        <f t="shared" si="7"/>
        <v>マスク２保護面＋フード＋不浸透性防除衣マスク２</v>
      </c>
      <c r="O174" s="1" t="s">
        <v>1210</v>
      </c>
    </row>
  </sheetData>
  <mergeCells count="15">
    <mergeCell ref="A1:D1"/>
    <mergeCell ref="C2:C3"/>
    <mergeCell ref="D2:D3"/>
    <mergeCell ref="E2:G2"/>
    <mergeCell ref="H2:H3"/>
    <mergeCell ref="D50:D51"/>
    <mergeCell ref="C62:C69"/>
    <mergeCell ref="C31:C41"/>
    <mergeCell ref="C42:C48"/>
    <mergeCell ref="I2:I3"/>
    <mergeCell ref="C75:C76"/>
    <mergeCell ref="A83:A85"/>
    <mergeCell ref="A80:A82"/>
    <mergeCell ref="A77:A79"/>
    <mergeCell ref="C70:C72"/>
  </mergeCells>
  <phoneticPr fontId="11"/>
  <pageMargins left="0.7" right="0.7" top="0.75" bottom="0.75" header="0.3" footer="0.3"/>
  <pageSetup paperSize="9" scale="68" fitToHeight="0" orientation="landscape"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4">
    <tabColor theme="7"/>
    <pageSetUpPr fitToPage="1"/>
  </sheetPr>
  <dimension ref="A1:K122"/>
  <sheetViews>
    <sheetView zoomScale="90" zoomScaleNormal="90" workbookViewId="0">
      <selection activeCell="B5" sqref="B5"/>
    </sheetView>
  </sheetViews>
  <sheetFormatPr defaultColWidth="9" defaultRowHeight="18.75" x14ac:dyDescent="0.45"/>
  <cols>
    <col min="1" max="1" width="2.75" style="256" customWidth="1"/>
    <col min="2" max="2" width="6.125" style="257" customWidth="1"/>
    <col min="3" max="3" width="17.125" style="257" customWidth="1"/>
    <col min="4" max="4" width="57.125" style="265" customWidth="1"/>
    <col min="5" max="5" width="12.625" style="257" customWidth="1"/>
    <col min="6" max="11" width="10" style="257" customWidth="1"/>
    <col min="12" max="16384" width="9" style="257"/>
  </cols>
  <sheetData>
    <row r="1" spans="1:11" s="254" customFormat="1" ht="39.75" customHeight="1" x14ac:dyDescent="0.45">
      <c r="A1" s="253"/>
      <c r="B1" s="580" t="s">
        <v>1175</v>
      </c>
      <c r="C1" s="580"/>
      <c r="D1" s="580"/>
      <c r="H1" s="255"/>
      <c r="I1" s="255"/>
      <c r="J1" s="255"/>
      <c r="K1" s="255"/>
    </row>
    <row r="2" spans="1:11" ht="19.5" thickBot="1" x14ac:dyDescent="0.5">
      <c r="D2" s="592" t="s">
        <v>1408</v>
      </c>
      <c r="E2" s="592"/>
      <c r="F2" s="592"/>
      <c r="G2" s="592"/>
      <c r="H2" s="592"/>
      <c r="I2" s="592"/>
      <c r="J2" s="592"/>
      <c r="K2" s="592"/>
    </row>
    <row r="3" spans="1:11" s="259" customFormat="1" ht="53.25" customHeight="1" thickBot="1" x14ac:dyDescent="0.2">
      <c r="A3" s="258"/>
      <c r="B3" s="584" t="s">
        <v>113</v>
      </c>
      <c r="C3" s="586" t="s">
        <v>96</v>
      </c>
      <c r="D3" s="588" t="s">
        <v>97</v>
      </c>
      <c r="E3" s="590" t="s">
        <v>111</v>
      </c>
      <c r="F3" s="593" t="s">
        <v>1538</v>
      </c>
      <c r="G3" s="594"/>
      <c r="H3" s="581" t="s">
        <v>1539</v>
      </c>
      <c r="I3" s="582"/>
      <c r="J3" s="582"/>
      <c r="K3" s="583"/>
    </row>
    <row r="4" spans="1:11" ht="33" customHeight="1" thickBot="1" x14ac:dyDescent="0.5">
      <c r="B4" s="585"/>
      <c r="C4" s="587"/>
      <c r="D4" s="589"/>
      <c r="E4" s="591"/>
      <c r="F4" s="386" t="s">
        <v>12</v>
      </c>
      <c r="G4" s="387" t="s">
        <v>14</v>
      </c>
      <c r="H4" s="260" t="s">
        <v>11</v>
      </c>
      <c r="I4" s="261" t="s">
        <v>13</v>
      </c>
      <c r="J4" s="262" t="s">
        <v>12</v>
      </c>
      <c r="K4" s="263" t="s">
        <v>14</v>
      </c>
    </row>
    <row r="5" spans="1:11" ht="19.5" customHeight="1" x14ac:dyDescent="0.45">
      <c r="A5" s="256">
        <f>B5+1000000</f>
        <v>1000000</v>
      </c>
      <c r="B5" s="299"/>
      <c r="C5" s="391" t="str">
        <f>IF(B5="","",VLOOKUP(B5,計算シート!$B$20:$D$300,2,FALSE))</f>
        <v/>
      </c>
      <c r="D5" s="264" t="str">
        <f>IF(B5="","",VLOOKUP(B5,'出力シート（主要）'!$B$20:$K$1079,4,FALSE))</f>
        <v/>
      </c>
      <c r="E5" s="392" t="str">
        <f>IF(B5="", "", VLOOKUP(B5, 計算シート!FR:FS, 2, FALSE))</f>
        <v/>
      </c>
      <c r="F5" s="393"/>
      <c r="G5" s="394"/>
      <c r="H5" s="398"/>
      <c r="I5" s="399"/>
      <c r="J5" s="399"/>
      <c r="K5" s="400"/>
    </row>
    <row r="6" spans="1:11" ht="19.5" customHeight="1" x14ac:dyDescent="0.45">
      <c r="B6" s="395"/>
      <c r="C6" s="250" t="str">
        <f>IF(B6="","",VLOOKUP(B6,計算シート!$B$20:$D$300,2,FALSE))</f>
        <v/>
      </c>
      <c r="D6" s="251" t="str">
        <f>IF(B6="","",VLOOKUP(B6,'出力シート（主要）'!$B$20:$K$1079,4,FALSE))</f>
        <v/>
      </c>
      <c r="E6" s="252" t="str">
        <f>IF(B6="", "", VLOOKUP(B6, 計算シート!FR:FS, 2, FALSE))</f>
        <v/>
      </c>
      <c r="F6" s="396"/>
      <c r="G6" s="397"/>
      <c r="H6" s="401"/>
      <c r="I6" s="402"/>
      <c r="J6" s="402"/>
      <c r="K6" s="403"/>
    </row>
    <row r="7" spans="1:11" ht="19.5" customHeight="1" x14ac:dyDescent="0.45">
      <c r="B7" s="300"/>
      <c r="C7" s="250" t="str">
        <f>IF(B7="","",VLOOKUP(B7,計算シート!$B$20:$D$300,2,FALSE))</f>
        <v/>
      </c>
      <c r="D7" s="251" t="str">
        <f>IF(B7="","",VLOOKUP(B7,'出力シート（主要）'!$B$20:$K$1079,4,FALSE))</f>
        <v/>
      </c>
      <c r="E7" s="252" t="str">
        <f>IF(B7="", "", VLOOKUP(B7, 計算シート!FR:FS, 2, FALSE))</f>
        <v/>
      </c>
      <c r="F7" s="396"/>
      <c r="G7" s="397"/>
      <c r="H7" s="401"/>
      <c r="I7" s="402"/>
      <c r="J7" s="402"/>
      <c r="K7" s="403"/>
    </row>
    <row r="8" spans="1:11" ht="19.5" customHeight="1" x14ac:dyDescent="0.45">
      <c r="B8" s="300"/>
      <c r="C8" s="250" t="str">
        <f>IF(B8="","",VLOOKUP(B8,計算シート!$B$20:$D$300,2,FALSE))</f>
        <v/>
      </c>
      <c r="D8" s="251" t="str">
        <f>IF(B8="","",VLOOKUP(B8,'出力シート（主要）'!$B$20:$K$1079,4,FALSE))</f>
        <v/>
      </c>
      <c r="E8" s="252" t="str">
        <f>IF(B8="", "", VLOOKUP(B8, 計算シート!FR:FS, 2, FALSE))</f>
        <v/>
      </c>
      <c r="F8" s="396"/>
      <c r="G8" s="397"/>
      <c r="H8" s="404"/>
      <c r="I8" s="405"/>
      <c r="J8" s="405"/>
      <c r="K8" s="397"/>
    </row>
    <row r="9" spans="1:11" ht="19.5" customHeight="1" x14ac:dyDescent="0.45">
      <c r="B9" s="300"/>
      <c r="C9" s="250" t="str">
        <f>IF(B9="","",VLOOKUP(B9,計算シート!$B$20:$D$300,2,FALSE))</f>
        <v/>
      </c>
      <c r="D9" s="251" t="str">
        <f>IF(B9="","",VLOOKUP(B9,'出力シート（主要）'!$B$20:$K$1079,4,FALSE))</f>
        <v/>
      </c>
      <c r="E9" s="252" t="str">
        <f>IF(B9="", "", VLOOKUP(B9, 計算シート!FR:FS, 2, FALSE))</f>
        <v/>
      </c>
      <c r="F9" s="396"/>
      <c r="G9" s="397"/>
      <c r="H9" s="404"/>
      <c r="I9" s="405"/>
      <c r="J9" s="405"/>
      <c r="K9" s="397"/>
    </row>
    <row r="10" spans="1:11" ht="19.5" customHeight="1" x14ac:dyDescent="0.45">
      <c r="B10" s="300"/>
      <c r="C10" s="250" t="str">
        <f>IF(B10="","",VLOOKUP(B10,計算シート!$B$20:$D$300,2,FALSE))</f>
        <v/>
      </c>
      <c r="D10" s="251" t="str">
        <f>IF(B10="","",VLOOKUP(B10,'出力シート（主要）'!$B$20:$K$1079,4,FALSE))</f>
        <v/>
      </c>
      <c r="E10" s="252" t="str">
        <f>IF(B10="", "", VLOOKUP(B10, 計算シート!FR:FS, 2, FALSE))</f>
        <v/>
      </c>
      <c r="F10" s="396"/>
      <c r="G10" s="397"/>
      <c r="H10" s="404"/>
      <c r="I10" s="405"/>
      <c r="J10" s="405"/>
      <c r="K10" s="397"/>
    </row>
    <row r="11" spans="1:11" ht="19.5" customHeight="1" x14ac:dyDescent="0.45">
      <c r="B11" s="300"/>
      <c r="C11" s="250" t="str">
        <f>IF(B11="","",VLOOKUP(B11,計算シート!$B$20:$D$300,2,FALSE))</f>
        <v/>
      </c>
      <c r="D11" s="251" t="str">
        <f>IF(B11="","",VLOOKUP(B11,'出力シート（主要）'!$B$20:$K$1079,4,FALSE))</f>
        <v/>
      </c>
      <c r="E11" s="252" t="str">
        <f>IF(B11="", "", VLOOKUP(B11, 計算シート!FR:FS, 2, FALSE))</f>
        <v/>
      </c>
      <c r="F11" s="396"/>
      <c r="G11" s="397"/>
      <c r="H11" s="404"/>
      <c r="I11" s="405"/>
      <c r="J11" s="405"/>
      <c r="K11" s="397"/>
    </row>
    <row r="12" spans="1:11" ht="19.5" customHeight="1" x14ac:dyDescent="0.45">
      <c r="B12" s="300"/>
      <c r="C12" s="250" t="str">
        <f>IF(B12="","",VLOOKUP(B12,計算シート!$B$20:$D$300,2,FALSE))</f>
        <v/>
      </c>
      <c r="D12" s="251" t="str">
        <f>IF(B12="","",VLOOKUP(B12,'出力シート（主要）'!$B$20:$K$1079,4,FALSE))</f>
        <v/>
      </c>
      <c r="E12" s="252" t="str">
        <f>IF(B12="", "", VLOOKUP(B12, 計算シート!FR:FS, 2, FALSE))</f>
        <v/>
      </c>
      <c r="F12" s="396"/>
      <c r="G12" s="397"/>
      <c r="H12" s="404"/>
      <c r="I12" s="405"/>
      <c r="J12" s="405"/>
      <c r="K12" s="397"/>
    </row>
    <row r="13" spans="1:11" ht="19.5" customHeight="1" x14ac:dyDescent="0.45">
      <c r="B13" s="300"/>
      <c r="C13" s="250" t="str">
        <f>IF(B13="","",VLOOKUP(B13,計算シート!$B$20:$D$300,2,FALSE))</f>
        <v/>
      </c>
      <c r="D13" s="251" t="str">
        <f>IF(B13="","",VLOOKUP(B13,'出力シート（主要）'!$B$20:$K$1079,4,FALSE))</f>
        <v/>
      </c>
      <c r="E13" s="252" t="str">
        <f>IF(B13="", "", VLOOKUP(B13, 計算シート!FR:FS, 2, FALSE))</f>
        <v/>
      </c>
      <c r="F13" s="396"/>
      <c r="G13" s="397"/>
      <c r="H13" s="404"/>
      <c r="I13" s="405"/>
      <c r="J13" s="405"/>
      <c r="K13" s="397"/>
    </row>
    <row r="14" spans="1:11" ht="19.5" customHeight="1" x14ac:dyDescent="0.45">
      <c r="B14" s="300"/>
      <c r="C14" s="250" t="str">
        <f>IF(B14="","",VLOOKUP(B14,計算シート!$B$20:$D$300,2,FALSE))</f>
        <v/>
      </c>
      <c r="D14" s="251" t="str">
        <f>IF(B14="","",VLOOKUP(B14,'出力シート（主要）'!$B$20:$K$1079,4,FALSE))</f>
        <v/>
      </c>
      <c r="E14" s="252" t="str">
        <f>IF(B14="", "", VLOOKUP(B14, 計算シート!FR:FS, 2, FALSE))</f>
        <v/>
      </c>
      <c r="F14" s="396"/>
      <c r="G14" s="397"/>
      <c r="H14" s="404"/>
      <c r="I14" s="405"/>
      <c r="J14" s="405"/>
      <c r="K14" s="397"/>
    </row>
    <row r="15" spans="1:11" ht="19.5" customHeight="1" x14ac:dyDescent="0.45">
      <c r="B15" s="300"/>
      <c r="C15" s="250" t="str">
        <f>IF(B15="","",VLOOKUP(B15,計算シート!$B$20:$D$300,2,FALSE))</f>
        <v/>
      </c>
      <c r="D15" s="251" t="str">
        <f>IF(B15="","",VLOOKUP(B15,'出力シート（主要）'!$B$20:$K$1079,4,FALSE))</f>
        <v/>
      </c>
      <c r="E15" s="252" t="str">
        <f>IF(B15="", "", VLOOKUP(B15, 計算シート!FR:FS, 2, FALSE))</f>
        <v/>
      </c>
      <c r="F15" s="396"/>
      <c r="G15" s="397"/>
      <c r="H15" s="404"/>
      <c r="I15" s="405"/>
      <c r="J15" s="405"/>
      <c r="K15" s="397"/>
    </row>
    <row r="16" spans="1:11" ht="19.5" customHeight="1" x14ac:dyDescent="0.45">
      <c r="B16" s="300"/>
      <c r="C16" s="250" t="str">
        <f>IF(B16="","",VLOOKUP(B16,計算シート!$B$20:$D$300,2,FALSE))</f>
        <v/>
      </c>
      <c r="D16" s="251" t="str">
        <f>IF(B16="","",VLOOKUP(B16,'出力シート（主要）'!$B$20:$K$1079,4,FALSE))</f>
        <v/>
      </c>
      <c r="E16" s="252" t="str">
        <f>IF(B16="", "", VLOOKUP(B16, 計算シート!FR:FS, 2, FALSE))</f>
        <v/>
      </c>
      <c r="F16" s="396"/>
      <c r="G16" s="397"/>
      <c r="H16" s="404"/>
      <c r="I16" s="405"/>
      <c r="J16" s="405"/>
      <c r="K16" s="397"/>
    </row>
    <row r="17" spans="2:11" ht="19.5" customHeight="1" x14ac:dyDescent="0.45">
      <c r="B17" s="300"/>
      <c r="C17" s="250" t="str">
        <f>IF(B17="","",VLOOKUP(B17,計算シート!$B$20:$D$300,2,FALSE))</f>
        <v/>
      </c>
      <c r="D17" s="251" t="str">
        <f>IF(B17="","",VLOOKUP(B17,'出力シート（主要）'!$B$20:$K$1079,4,FALSE))</f>
        <v/>
      </c>
      <c r="E17" s="252" t="str">
        <f>IF(B17="", "", VLOOKUP(B17, 計算シート!FR:FS, 2, FALSE))</f>
        <v/>
      </c>
      <c r="F17" s="396"/>
      <c r="G17" s="397"/>
      <c r="H17" s="404"/>
      <c r="I17" s="405"/>
      <c r="J17" s="405"/>
      <c r="K17" s="397"/>
    </row>
    <row r="18" spans="2:11" ht="19.5" customHeight="1" x14ac:dyDescent="0.45">
      <c r="B18" s="300"/>
      <c r="C18" s="250" t="str">
        <f>IF(B18="","",VLOOKUP(B18,計算シート!$B$20:$D$300,2,FALSE))</f>
        <v/>
      </c>
      <c r="D18" s="251" t="str">
        <f>IF(B18="","",VLOOKUP(B18,'出力シート（主要）'!$B$20:$K$1079,4,FALSE))</f>
        <v/>
      </c>
      <c r="E18" s="252" t="str">
        <f>IF(B18="", "", VLOOKUP(B18, 計算シート!FR:FS, 2, FALSE))</f>
        <v/>
      </c>
      <c r="F18" s="396"/>
      <c r="G18" s="397"/>
      <c r="H18" s="404"/>
      <c r="I18" s="405"/>
      <c r="J18" s="405"/>
      <c r="K18" s="397"/>
    </row>
    <row r="19" spans="2:11" ht="19.5" customHeight="1" x14ac:dyDescent="0.45">
      <c r="B19" s="300"/>
      <c r="C19" s="250" t="str">
        <f>IF(B19="","",VLOOKUP(B19,計算シート!$B$20:$D$300,2,FALSE))</f>
        <v/>
      </c>
      <c r="D19" s="251" t="str">
        <f>IF(B19="","",VLOOKUP(B19,'出力シート（主要）'!$B$20:$K$1079,4,FALSE))</f>
        <v/>
      </c>
      <c r="E19" s="252" t="str">
        <f>IF(B19="", "", VLOOKUP(B19, 計算シート!FR:FS, 2, FALSE))</f>
        <v/>
      </c>
      <c r="F19" s="396"/>
      <c r="G19" s="397"/>
      <c r="H19" s="404"/>
      <c r="I19" s="405"/>
      <c r="J19" s="405"/>
      <c r="K19" s="397"/>
    </row>
    <row r="20" spans="2:11" ht="19.5" customHeight="1" x14ac:dyDescent="0.45">
      <c r="B20" s="300"/>
      <c r="C20" s="250" t="str">
        <f>IF(B20="","",VLOOKUP(B20,計算シート!$B$20:$D$300,2,FALSE))</f>
        <v/>
      </c>
      <c r="D20" s="251" t="str">
        <f>IF(B20="","",VLOOKUP(B20,'出力シート（主要）'!$B$20:$K$1079,4,FALSE))</f>
        <v/>
      </c>
      <c r="E20" s="252" t="str">
        <f>IF(B20="", "", VLOOKUP(B20, 計算シート!FR:FS, 2, FALSE))</f>
        <v/>
      </c>
      <c r="F20" s="396"/>
      <c r="G20" s="397"/>
      <c r="H20" s="404"/>
      <c r="I20" s="405"/>
      <c r="J20" s="405"/>
      <c r="K20" s="397"/>
    </row>
    <row r="21" spans="2:11" ht="19.5" customHeight="1" x14ac:dyDescent="0.45">
      <c r="B21" s="300"/>
      <c r="C21" s="250" t="str">
        <f>IF(B21="","",VLOOKUP(B21,計算シート!$B$20:$D$300,2,FALSE))</f>
        <v/>
      </c>
      <c r="D21" s="251" t="str">
        <f>IF(B21="","",VLOOKUP(B21,'出力シート（主要）'!$B$20:$K$1079,4,FALSE))</f>
        <v/>
      </c>
      <c r="E21" s="252" t="str">
        <f>IF(B21="", "", VLOOKUP(B21, 計算シート!FR:FS, 2, FALSE))</f>
        <v/>
      </c>
      <c r="F21" s="396"/>
      <c r="G21" s="397"/>
      <c r="H21" s="404"/>
      <c r="I21" s="405"/>
      <c r="J21" s="405"/>
      <c r="K21" s="397"/>
    </row>
    <row r="22" spans="2:11" ht="19.5" customHeight="1" x14ac:dyDescent="0.45">
      <c r="B22" s="300"/>
      <c r="C22" s="250" t="str">
        <f>IF(B22="","",VLOOKUP(B22,計算シート!$B$20:$D$300,2,FALSE))</f>
        <v/>
      </c>
      <c r="D22" s="251" t="str">
        <f>IF(B22="","",VLOOKUP(B22,'出力シート（主要）'!$B$20:$K$1079,4,FALSE))</f>
        <v/>
      </c>
      <c r="E22" s="252" t="str">
        <f>IF(B22="", "", VLOOKUP(B22, 計算シート!FR:FS, 2, FALSE))</f>
        <v/>
      </c>
      <c r="F22" s="396"/>
      <c r="G22" s="397"/>
      <c r="H22" s="404"/>
      <c r="I22" s="405"/>
      <c r="J22" s="405"/>
      <c r="K22" s="397"/>
    </row>
    <row r="23" spans="2:11" ht="19.5" customHeight="1" x14ac:dyDescent="0.45">
      <c r="B23" s="300"/>
      <c r="C23" s="250" t="str">
        <f>IF(B23="","",VLOOKUP(B23,計算シート!$B$20:$D$300,2,FALSE))</f>
        <v/>
      </c>
      <c r="D23" s="251" t="str">
        <f>IF(B23="","",VLOOKUP(B23,'出力シート（主要）'!$B$20:$K$1079,4,FALSE))</f>
        <v/>
      </c>
      <c r="E23" s="252" t="str">
        <f>IF(B23="", "", VLOOKUP(B23, 計算シート!FR:FS, 2, FALSE))</f>
        <v/>
      </c>
      <c r="F23" s="396"/>
      <c r="G23" s="397"/>
      <c r="H23" s="404"/>
      <c r="I23" s="405"/>
      <c r="J23" s="405"/>
      <c r="K23" s="397"/>
    </row>
    <row r="24" spans="2:11" ht="19.5" customHeight="1" x14ac:dyDescent="0.45">
      <c r="B24" s="300"/>
      <c r="C24" s="250" t="str">
        <f>IF(B24="","",VLOOKUP(B24,計算シート!$B$20:$D$300,2,FALSE))</f>
        <v/>
      </c>
      <c r="D24" s="251" t="str">
        <f>IF(B24="","",VLOOKUP(B24,'出力シート（主要）'!$B$20:$K$1079,4,FALSE))</f>
        <v/>
      </c>
      <c r="E24" s="252" t="str">
        <f>IF(B24="", "", VLOOKUP(B24, 計算シート!FR:FS, 2, FALSE))</f>
        <v/>
      </c>
      <c r="F24" s="396"/>
      <c r="G24" s="397"/>
      <c r="H24" s="404"/>
      <c r="I24" s="405"/>
      <c r="J24" s="405"/>
      <c r="K24" s="397"/>
    </row>
    <row r="25" spans="2:11" ht="19.5" customHeight="1" x14ac:dyDescent="0.45">
      <c r="B25" s="300"/>
      <c r="C25" s="250" t="str">
        <f>IF(B25="","",VLOOKUP(B25,計算シート!$B$20:$D$300,2,FALSE))</f>
        <v/>
      </c>
      <c r="D25" s="251" t="str">
        <f>IF(B25="","",VLOOKUP(B25,'出力シート（主要）'!$B$20:$K$1079,4,FALSE))</f>
        <v/>
      </c>
      <c r="E25" s="252" t="str">
        <f>IF(B25="", "", VLOOKUP(B25, 計算シート!FR:FS, 2, FALSE))</f>
        <v/>
      </c>
      <c r="F25" s="396"/>
      <c r="G25" s="397"/>
      <c r="H25" s="404"/>
      <c r="I25" s="405"/>
      <c r="J25" s="405"/>
      <c r="K25" s="397"/>
    </row>
    <row r="26" spans="2:11" ht="19.5" customHeight="1" x14ac:dyDescent="0.45">
      <c r="B26" s="300"/>
      <c r="C26" s="250" t="str">
        <f>IF(B26="","",VLOOKUP(B26,計算シート!$B$20:$D$300,2,FALSE))</f>
        <v/>
      </c>
      <c r="D26" s="251" t="str">
        <f>IF(B26="","",VLOOKUP(B26,'出力シート（主要）'!$B$20:$K$1079,4,FALSE))</f>
        <v/>
      </c>
      <c r="E26" s="252" t="str">
        <f>IF(B26="", "", VLOOKUP(B26, 計算シート!FR:FS, 2, FALSE))</f>
        <v/>
      </c>
      <c r="F26" s="396"/>
      <c r="G26" s="397"/>
      <c r="H26" s="404"/>
      <c r="I26" s="405"/>
      <c r="J26" s="405"/>
      <c r="K26" s="397"/>
    </row>
    <row r="27" spans="2:11" ht="19.5" customHeight="1" x14ac:dyDescent="0.45">
      <c r="B27" s="300"/>
      <c r="C27" s="250" t="str">
        <f>IF(B27="","",VLOOKUP(B27,計算シート!$B$20:$D$300,2,FALSE))</f>
        <v/>
      </c>
      <c r="D27" s="251" t="str">
        <f>IF(B27="","",VLOOKUP(B27,'出力シート（主要）'!$B$20:$K$1079,4,FALSE))</f>
        <v/>
      </c>
      <c r="E27" s="252" t="str">
        <f>IF(B27="", "", VLOOKUP(B27, 計算シート!FR:FS, 2, FALSE))</f>
        <v/>
      </c>
      <c r="F27" s="396"/>
      <c r="G27" s="397"/>
      <c r="H27" s="404"/>
      <c r="I27" s="405"/>
      <c r="J27" s="405"/>
      <c r="K27" s="397"/>
    </row>
    <row r="28" spans="2:11" ht="19.5" customHeight="1" x14ac:dyDescent="0.45">
      <c r="B28" s="300"/>
      <c r="C28" s="250" t="str">
        <f>IF(B28="","",VLOOKUP(B28,計算シート!$B$20:$D$300,2,FALSE))</f>
        <v/>
      </c>
      <c r="D28" s="251" t="str">
        <f>IF(B28="","",VLOOKUP(B28,'出力シート（主要）'!$B$20:$K$1079,4,FALSE))</f>
        <v/>
      </c>
      <c r="E28" s="252" t="str">
        <f>IF(B28="", "", VLOOKUP(B28, 計算シート!FR:FS, 2, FALSE))</f>
        <v/>
      </c>
      <c r="F28" s="396"/>
      <c r="G28" s="397"/>
      <c r="H28" s="404"/>
      <c r="I28" s="405"/>
      <c r="J28" s="405"/>
      <c r="K28" s="397"/>
    </row>
    <row r="29" spans="2:11" ht="19.5" customHeight="1" x14ac:dyDescent="0.45">
      <c r="B29" s="300"/>
      <c r="C29" s="250" t="str">
        <f>IF(B29="","",VLOOKUP(B29,計算シート!$B$20:$D$300,2,FALSE))</f>
        <v/>
      </c>
      <c r="D29" s="251" t="str">
        <f>IF(B29="","",VLOOKUP(B29,'出力シート（主要）'!$B$20:$K$1079,4,FALSE))</f>
        <v/>
      </c>
      <c r="E29" s="252" t="str">
        <f>IF(B29="", "", VLOOKUP(B29, 計算シート!FR:FS, 2, FALSE))</f>
        <v/>
      </c>
      <c r="F29" s="396"/>
      <c r="G29" s="397"/>
      <c r="H29" s="404"/>
      <c r="I29" s="405"/>
      <c r="J29" s="405"/>
      <c r="K29" s="397"/>
    </row>
    <row r="30" spans="2:11" ht="19.5" customHeight="1" x14ac:dyDescent="0.45">
      <c r="B30" s="300"/>
      <c r="C30" s="250" t="str">
        <f>IF(B30="","",VLOOKUP(B30,計算シート!$B$20:$D$300,2,FALSE))</f>
        <v/>
      </c>
      <c r="D30" s="251" t="str">
        <f>IF(B30="","",VLOOKUP(B30,'出力シート（主要）'!$B$20:$K$1079,4,FALSE))</f>
        <v/>
      </c>
      <c r="E30" s="252" t="str">
        <f>IF(B30="", "", VLOOKUP(B30, 計算シート!FR:FS, 2, FALSE))</f>
        <v/>
      </c>
      <c r="F30" s="396"/>
      <c r="G30" s="397"/>
      <c r="H30" s="404"/>
      <c r="I30" s="405"/>
      <c r="J30" s="405"/>
      <c r="K30" s="397"/>
    </row>
    <row r="31" spans="2:11" ht="19.5" customHeight="1" x14ac:dyDescent="0.45">
      <c r="B31" s="300"/>
      <c r="C31" s="250" t="str">
        <f>IF(B31="","",VLOOKUP(B31,計算シート!$B$20:$D$300,2,FALSE))</f>
        <v/>
      </c>
      <c r="D31" s="251" t="str">
        <f>IF(B31="","",VLOOKUP(B31,'出力シート（主要）'!$B$20:$K$1079,4,FALSE))</f>
        <v/>
      </c>
      <c r="E31" s="252" t="str">
        <f>IF(B31="", "", VLOOKUP(B31, 計算シート!FR:FS, 2, FALSE))</f>
        <v/>
      </c>
      <c r="F31" s="396"/>
      <c r="G31" s="397"/>
      <c r="H31" s="404"/>
      <c r="I31" s="405"/>
      <c r="J31" s="405"/>
      <c r="K31" s="397"/>
    </row>
    <row r="32" spans="2:11" ht="19.5" customHeight="1" x14ac:dyDescent="0.45">
      <c r="B32" s="300"/>
      <c r="C32" s="250" t="str">
        <f>IF(B32="","",VLOOKUP(B32,計算シート!$B$20:$D$300,2,FALSE))</f>
        <v/>
      </c>
      <c r="D32" s="251" t="str">
        <f>IF(B32="","",VLOOKUP(B32,'出力シート（主要）'!$B$20:$K$1079,4,FALSE))</f>
        <v/>
      </c>
      <c r="E32" s="252" t="str">
        <f>IF(B32="", "", VLOOKUP(B32, 計算シート!FR:FS, 2, FALSE))</f>
        <v/>
      </c>
      <c r="F32" s="396"/>
      <c r="G32" s="397"/>
      <c r="H32" s="404"/>
      <c r="I32" s="405"/>
      <c r="J32" s="405"/>
      <c r="K32" s="397"/>
    </row>
    <row r="33" spans="2:11" ht="19.5" customHeight="1" x14ac:dyDescent="0.45">
      <c r="B33" s="300"/>
      <c r="C33" s="250" t="str">
        <f>IF(B33="","",VLOOKUP(B33,計算シート!$B$20:$D$300,2,FALSE))</f>
        <v/>
      </c>
      <c r="D33" s="251" t="str">
        <f>IF(B33="","",VLOOKUP(B33,'出力シート（主要）'!$B$20:$K$1079,4,FALSE))</f>
        <v/>
      </c>
      <c r="E33" s="252" t="str">
        <f>IF(B33="", "", VLOOKUP(B33, 計算シート!FR:FS, 2, FALSE))</f>
        <v/>
      </c>
      <c r="F33" s="396"/>
      <c r="G33" s="397"/>
      <c r="H33" s="404"/>
      <c r="I33" s="405"/>
      <c r="J33" s="405"/>
      <c r="K33" s="397"/>
    </row>
    <row r="34" spans="2:11" ht="19.5" customHeight="1" x14ac:dyDescent="0.45">
      <c r="B34" s="300"/>
      <c r="C34" s="250" t="str">
        <f>IF(B34="","",VLOOKUP(B34,計算シート!$B$20:$D$300,2,FALSE))</f>
        <v/>
      </c>
      <c r="D34" s="251" t="str">
        <f>IF(B34="","",VLOOKUP(B34,'出力シート（主要）'!$B$20:$K$1079,4,FALSE))</f>
        <v/>
      </c>
      <c r="E34" s="252" t="str">
        <f>IF(B34="", "", VLOOKUP(B34, 計算シート!FR:FS, 2, FALSE))</f>
        <v/>
      </c>
      <c r="F34" s="396"/>
      <c r="G34" s="397"/>
      <c r="H34" s="404"/>
      <c r="I34" s="405"/>
      <c r="J34" s="405"/>
      <c r="K34" s="397"/>
    </row>
    <row r="35" spans="2:11" ht="19.5" customHeight="1" x14ac:dyDescent="0.45">
      <c r="B35" s="300"/>
      <c r="C35" s="250" t="str">
        <f>IF(B35="","",VLOOKUP(B35,計算シート!$B$20:$D$300,2,FALSE))</f>
        <v/>
      </c>
      <c r="D35" s="251" t="str">
        <f>IF(B35="","",VLOOKUP(B35,'出力シート（主要）'!$B$20:$K$1079,4,FALSE))</f>
        <v/>
      </c>
      <c r="E35" s="252" t="str">
        <f>IF(B35="", "", VLOOKUP(B35, 計算シート!FR:FS, 2, FALSE))</f>
        <v/>
      </c>
      <c r="F35" s="396"/>
      <c r="G35" s="397"/>
      <c r="H35" s="404"/>
      <c r="I35" s="405"/>
      <c r="J35" s="405"/>
      <c r="K35" s="397"/>
    </row>
    <row r="36" spans="2:11" ht="19.5" customHeight="1" x14ac:dyDescent="0.45">
      <c r="B36" s="300"/>
      <c r="C36" s="250" t="str">
        <f>IF(B36="","",VLOOKUP(B36,計算シート!$B$20:$D$300,2,FALSE))</f>
        <v/>
      </c>
      <c r="D36" s="251" t="str">
        <f>IF(B36="","",VLOOKUP(B36,'出力シート（主要）'!$B$20:$K$1079,4,FALSE))</f>
        <v/>
      </c>
      <c r="E36" s="252" t="str">
        <f>IF(B36="", "", VLOOKUP(B36, 計算シート!FR:FS, 2, FALSE))</f>
        <v/>
      </c>
      <c r="F36" s="396"/>
      <c r="G36" s="397"/>
      <c r="H36" s="404"/>
      <c r="I36" s="405"/>
      <c r="J36" s="405"/>
      <c r="K36" s="397"/>
    </row>
    <row r="37" spans="2:11" ht="19.5" customHeight="1" x14ac:dyDescent="0.45">
      <c r="B37" s="300"/>
      <c r="C37" s="250" t="str">
        <f>IF(B37="","",VLOOKUP(B37,計算シート!$B$20:$D$300,2,FALSE))</f>
        <v/>
      </c>
      <c r="D37" s="251" t="str">
        <f>IF(B37="","",VLOOKUP(B37,'出力シート（主要）'!$B$20:$K$1079,4,FALSE))</f>
        <v/>
      </c>
      <c r="E37" s="252" t="str">
        <f>IF(B37="", "", VLOOKUP(B37, 計算シート!FR:FS, 2, FALSE))</f>
        <v/>
      </c>
      <c r="F37" s="396"/>
      <c r="G37" s="397"/>
      <c r="H37" s="404"/>
      <c r="I37" s="405"/>
      <c r="J37" s="405"/>
      <c r="K37" s="397"/>
    </row>
    <row r="38" spans="2:11" ht="19.5" customHeight="1" x14ac:dyDescent="0.45">
      <c r="B38" s="300"/>
      <c r="C38" s="250" t="str">
        <f>IF(B38="","",VLOOKUP(B38,計算シート!$B$20:$D$300,2,FALSE))</f>
        <v/>
      </c>
      <c r="D38" s="251" t="str">
        <f>IF(B38="","",VLOOKUP(B38,'出力シート（主要）'!$B$20:$K$1079,4,FALSE))</f>
        <v/>
      </c>
      <c r="E38" s="252" t="str">
        <f>IF(B38="", "", VLOOKUP(B38, 計算シート!FR:FS, 2, FALSE))</f>
        <v/>
      </c>
      <c r="F38" s="396"/>
      <c r="G38" s="397"/>
      <c r="H38" s="404"/>
      <c r="I38" s="405"/>
      <c r="J38" s="405"/>
      <c r="K38" s="397"/>
    </row>
    <row r="39" spans="2:11" ht="19.5" customHeight="1" x14ac:dyDescent="0.45">
      <c r="B39" s="300"/>
      <c r="C39" s="250" t="str">
        <f>IF(B39="","",VLOOKUP(B39,計算シート!$B$20:$D$300,2,FALSE))</f>
        <v/>
      </c>
      <c r="D39" s="251" t="str">
        <f>IF(B39="","",VLOOKUP(B39,'出力シート（主要）'!$B$20:$K$1079,4,FALSE))</f>
        <v/>
      </c>
      <c r="E39" s="252" t="str">
        <f>IF(B39="", "", VLOOKUP(B39, 計算シート!FR:FS, 2, FALSE))</f>
        <v/>
      </c>
      <c r="F39" s="396"/>
      <c r="G39" s="397"/>
      <c r="H39" s="404"/>
      <c r="I39" s="405"/>
      <c r="J39" s="405"/>
      <c r="K39" s="397"/>
    </row>
    <row r="40" spans="2:11" ht="19.5" customHeight="1" x14ac:dyDescent="0.45">
      <c r="B40" s="300"/>
      <c r="C40" s="250" t="str">
        <f>IF(B40="","",VLOOKUP(B40,計算シート!$B$20:$D$300,2,FALSE))</f>
        <v/>
      </c>
      <c r="D40" s="251" t="str">
        <f>IF(B40="","",VLOOKUP(B40,'出力シート（主要）'!$B$20:$K$1079,4,FALSE))</f>
        <v/>
      </c>
      <c r="E40" s="252" t="str">
        <f>IF(B40="", "", VLOOKUP(B40, 計算シート!FR:FS, 2, FALSE))</f>
        <v/>
      </c>
      <c r="F40" s="396"/>
      <c r="G40" s="397"/>
      <c r="H40" s="404"/>
      <c r="I40" s="405"/>
      <c r="J40" s="405"/>
      <c r="K40" s="397"/>
    </row>
    <row r="41" spans="2:11" ht="19.5" customHeight="1" x14ac:dyDescent="0.45">
      <c r="B41" s="300"/>
      <c r="C41" s="250" t="str">
        <f>IF(B41="","",VLOOKUP(B41,計算シート!$B$20:$D$300,2,FALSE))</f>
        <v/>
      </c>
      <c r="D41" s="251" t="str">
        <f>IF(B41="","",VLOOKUP(B41,'出力シート（主要）'!$B$20:$K$1079,4,FALSE))</f>
        <v/>
      </c>
      <c r="E41" s="252" t="str">
        <f>IF(B41="", "", VLOOKUP(B41, 計算シート!FR:FS, 2, FALSE))</f>
        <v/>
      </c>
      <c r="F41" s="396"/>
      <c r="G41" s="397"/>
      <c r="H41" s="404"/>
      <c r="I41" s="405"/>
      <c r="J41" s="405"/>
      <c r="K41" s="397"/>
    </row>
    <row r="42" spans="2:11" ht="19.5" customHeight="1" x14ac:dyDescent="0.45">
      <c r="B42" s="300"/>
      <c r="C42" s="250" t="str">
        <f>IF(B42="","",VLOOKUP(B42,計算シート!$B$20:$D$300,2,FALSE))</f>
        <v/>
      </c>
      <c r="D42" s="251" t="str">
        <f>IF(B42="","",VLOOKUP(B42,'出力シート（主要）'!$B$20:$K$1079,4,FALSE))</f>
        <v/>
      </c>
      <c r="E42" s="252" t="str">
        <f>IF(B42="", "", VLOOKUP(B42, 計算シート!FR:FS, 2, FALSE))</f>
        <v/>
      </c>
      <c r="F42" s="396"/>
      <c r="G42" s="397"/>
      <c r="H42" s="404"/>
      <c r="I42" s="405"/>
      <c r="J42" s="405"/>
      <c r="K42" s="397"/>
    </row>
    <row r="43" spans="2:11" ht="19.5" customHeight="1" x14ac:dyDescent="0.45">
      <c r="B43" s="300"/>
      <c r="C43" s="250" t="str">
        <f>IF(B43="","",VLOOKUP(B43,計算シート!$B$20:$D$300,2,FALSE))</f>
        <v/>
      </c>
      <c r="D43" s="251" t="str">
        <f>IF(B43="","",VLOOKUP(B43,'出力シート（主要）'!$B$20:$K$1079,4,FALSE))</f>
        <v/>
      </c>
      <c r="E43" s="252" t="str">
        <f>IF(B43="", "", VLOOKUP(B43, 計算シート!FR:FS, 2, FALSE))</f>
        <v/>
      </c>
      <c r="F43" s="396"/>
      <c r="G43" s="397"/>
      <c r="H43" s="404"/>
      <c r="I43" s="405"/>
      <c r="J43" s="405"/>
      <c r="K43" s="397"/>
    </row>
    <row r="44" spans="2:11" ht="19.5" customHeight="1" x14ac:dyDescent="0.45">
      <c r="B44" s="300"/>
      <c r="C44" s="250" t="str">
        <f>IF(B44="","",VLOOKUP(B44,計算シート!$B$20:$D$300,2,FALSE))</f>
        <v/>
      </c>
      <c r="D44" s="251" t="str">
        <f>IF(B44="","",VLOOKUP(B44,'出力シート（主要）'!$B$20:$K$1079,4,FALSE))</f>
        <v/>
      </c>
      <c r="E44" s="252" t="str">
        <f>IF(B44="", "", VLOOKUP(B44, 計算シート!FR:FS, 2, FALSE))</f>
        <v/>
      </c>
      <c r="F44" s="396"/>
      <c r="G44" s="397"/>
      <c r="H44" s="404"/>
      <c r="I44" s="405"/>
      <c r="J44" s="405"/>
      <c r="K44" s="397"/>
    </row>
    <row r="45" spans="2:11" ht="19.5" customHeight="1" x14ac:dyDescent="0.45">
      <c r="B45" s="300"/>
      <c r="C45" s="250" t="str">
        <f>IF(B45="","",VLOOKUP(B45,計算シート!$B$20:$D$300,2,FALSE))</f>
        <v/>
      </c>
      <c r="D45" s="251" t="str">
        <f>IF(B45="","",VLOOKUP(B45,'出力シート（主要）'!$B$20:$K$1079,4,FALSE))</f>
        <v/>
      </c>
      <c r="E45" s="252" t="str">
        <f>IF(B45="", "", VLOOKUP(B45, 計算シート!FR:FS, 2, FALSE))</f>
        <v/>
      </c>
      <c r="F45" s="396"/>
      <c r="G45" s="397"/>
      <c r="H45" s="404"/>
      <c r="I45" s="405"/>
      <c r="J45" s="405"/>
      <c r="K45" s="397"/>
    </row>
    <row r="46" spans="2:11" ht="19.5" customHeight="1" x14ac:dyDescent="0.45">
      <c r="B46" s="300"/>
      <c r="C46" s="250" t="str">
        <f>IF(B46="","",VLOOKUP(B46,計算シート!$B$20:$D$300,2,FALSE))</f>
        <v/>
      </c>
      <c r="D46" s="251" t="str">
        <f>IF(B46="","",VLOOKUP(B46,'出力シート（主要）'!$B$20:$K$1079,4,FALSE))</f>
        <v/>
      </c>
      <c r="E46" s="252" t="str">
        <f>IF(B46="", "", VLOOKUP(B46, 計算シート!FR:FS, 2, FALSE))</f>
        <v/>
      </c>
      <c r="F46" s="396"/>
      <c r="G46" s="397"/>
      <c r="H46" s="404"/>
      <c r="I46" s="405"/>
      <c r="J46" s="405"/>
      <c r="K46" s="397"/>
    </row>
    <row r="47" spans="2:11" ht="19.5" customHeight="1" x14ac:dyDescent="0.45">
      <c r="B47" s="300"/>
      <c r="C47" s="250" t="str">
        <f>IF(B47="","",VLOOKUP(B47,計算シート!$B$20:$D$300,2,FALSE))</f>
        <v/>
      </c>
      <c r="D47" s="251" t="str">
        <f>IF(B47="","",VLOOKUP(B47,'出力シート（主要）'!$B$20:$K$1079,4,FALSE))</f>
        <v/>
      </c>
      <c r="E47" s="252" t="str">
        <f>IF(B47="", "", VLOOKUP(B47, 計算シート!FR:FS, 2, FALSE))</f>
        <v/>
      </c>
      <c r="F47" s="396"/>
      <c r="G47" s="397"/>
      <c r="H47" s="404"/>
      <c r="I47" s="405"/>
      <c r="J47" s="405"/>
      <c r="K47" s="397"/>
    </row>
    <row r="48" spans="2:11" ht="19.5" customHeight="1" x14ac:dyDescent="0.45">
      <c r="B48" s="300"/>
      <c r="C48" s="250" t="str">
        <f>IF(B48="","",VLOOKUP(B48,計算シート!$B$20:$D$300,2,FALSE))</f>
        <v/>
      </c>
      <c r="D48" s="251" t="str">
        <f>IF(B48="","",VLOOKUP(B48,'出力シート（主要）'!$B$20:$K$1079,4,FALSE))</f>
        <v/>
      </c>
      <c r="E48" s="252" t="str">
        <f>IF(B48="", "", VLOOKUP(B48, 計算シート!FR:FS, 2, FALSE))</f>
        <v/>
      </c>
      <c r="F48" s="396"/>
      <c r="G48" s="397"/>
      <c r="H48" s="404"/>
      <c r="I48" s="405"/>
      <c r="J48" s="405"/>
      <c r="K48" s="397"/>
    </row>
    <row r="49" spans="2:11" ht="19.5" customHeight="1" x14ac:dyDescent="0.45">
      <c r="B49" s="300"/>
      <c r="C49" s="250" t="str">
        <f>IF(B49="","",VLOOKUP(B49,計算シート!$B$20:$D$300,2,FALSE))</f>
        <v/>
      </c>
      <c r="D49" s="251" t="str">
        <f>IF(B49="","",VLOOKUP(B49,'出力シート（主要）'!$B$20:$K$1079,4,FALSE))</f>
        <v/>
      </c>
      <c r="E49" s="252" t="str">
        <f>IF(B49="", "", VLOOKUP(B49, 計算シート!FR:FS, 2, FALSE))</f>
        <v/>
      </c>
      <c r="F49" s="396"/>
      <c r="G49" s="397"/>
      <c r="H49" s="404"/>
      <c r="I49" s="405"/>
      <c r="J49" s="405"/>
      <c r="K49" s="397"/>
    </row>
    <row r="50" spans="2:11" ht="19.5" customHeight="1" x14ac:dyDescent="0.45">
      <c r="B50" s="300"/>
      <c r="C50" s="250" t="str">
        <f>IF(B50="","",VLOOKUP(B50,計算シート!$B$20:$D$300,2,FALSE))</f>
        <v/>
      </c>
      <c r="D50" s="251" t="str">
        <f>IF(B50="","",VLOOKUP(B50,'出力シート（主要）'!$B$20:$K$1079,4,FALSE))</f>
        <v/>
      </c>
      <c r="E50" s="252" t="str">
        <f>IF(B50="", "", VLOOKUP(B50, 計算シート!FR:FS, 2, FALSE))</f>
        <v/>
      </c>
      <c r="F50" s="396"/>
      <c r="G50" s="397"/>
      <c r="H50" s="404"/>
      <c r="I50" s="405"/>
      <c r="J50" s="405"/>
      <c r="K50" s="397"/>
    </row>
    <row r="51" spans="2:11" ht="19.5" customHeight="1" x14ac:dyDescent="0.45">
      <c r="B51" s="300"/>
      <c r="C51" s="250" t="str">
        <f>IF(B51="","",VLOOKUP(B51,計算シート!$B$20:$D$300,2,FALSE))</f>
        <v/>
      </c>
      <c r="D51" s="251" t="str">
        <f>IF(B51="","",VLOOKUP(B51,'出力シート（主要）'!$B$20:$K$1079,4,FALSE))</f>
        <v/>
      </c>
      <c r="E51" s="252" t="str">
        <f>IF(B51="", "", VLOOKUP(B51, 計算シート!FR:FS, 2, FALSE))</f>
        <v/>
      </c>
      <c r="F51" s="396"/>
      <c r="G51" s="397"/>
      <c r="H51" s="404"/>
      <c r="I51" s="405"/>
      <c r="J51" s="405"/>
      <c r="K51" s="397"/>
    </row>
    <row r="52" spans="2:11" ht="19.5" customHeight="1" x14ac:dyDescent="0.45">
      <c r="B52" s="300"/>
      <c r="C52" s="250" t="str">
        <f>IF(B52="","",VLOOKUP(B52,計算シート!$B$20:$D$300,2,FALSE))</f>
        <v/>
      </c>
      <c r="D52" s="251" t="str">
        <f>IF(B52="","",VLOOKUP(B52,'出力シート（主要）'!$B$20:$K$1079,4,FALSE))</f>
        <v/>
      </c>
      <c r="E52" s="252" t="str">
        <f>IF(B52="", "", VLOOKUP(B52, 計算シート!FR:FS, 2, FALSE))</f>
        <v/>
      </c>
      <c r="F52" s="396"/>
      <c r="G52" s="397"/>
      <c r="H52" s="404"/>
      <c r="I52" s="405"/>
      <c r="J52" s="405"/>
      <c r="K52" s="397"/>
    </row>
    <row r="53" spans="2:11" ht="19.5" customHeight="1" x14ac:dyDescent="0.45">
      <c r="B53" s="300"/>
      <c r="C53" s="250" t="str">
        <f>IF(B53="","",VLOOKUP(B53,計算シート!$B$20:$D$300,2,FALSE))</f>
        <v/>
      </c>
      <c r="D53" s="251" t="str">
        <f>IF(B53="","",VLOOKUP(B53,'出力シート（主要）'!$B$20:$K$1079,4,FALSE))</f>
        <v/>
      </c>
      <c r="E53" s="252" t="str">
        <f>IF(B53="", "", VLOOKUP(B53, 計算シート!FR:FS, 2, FALSE))</f>
        <v/>
      </c>
      <c r="F53" s="396"/>
      <c r="G53" s="397"/>
      <c r="H53" s="404"/>
      <c r="I53" s="405"/>
      <c r="J53" s="405"/>
      <c r="K53" s="397"/>
    </row>
    <row r="54" spans="2:11" ht="19.5" customHeight="1" x14ac:dyDescent="0.45">
      <c r="B54" s="300"/>
      <c r="C54" s="250" t="str">
        <f>IF(B54="","",VLOOKUP(B54,計算シート!$B$20:$D$300,2,FALSE))</f>
        <v/>
      </c>
      <c r="D54" s="251" t="str">
        <f>IF(B54="","",VLOOKUP(B54,'出力シート（主要）'!$B$20:$K$1079,4,FALSE))</f>
        <v/>
      </c>
      <c r="E54" s="252" t="str">
        <f>IF(B54="", "", VLOOKUP(B54, 計算シート!FR:FS, 2, FALSE))</f>
        <v/>
      </c>
      <c r="F54" s="396"/>
      <c r="G54" s="397"/>
      <c r="H54" s="404"/>
      <c r="I54" s="405"/>
      <c r="J54" s="405"/>
      <c r="K54" s="397"/>
    </row>
    <row r="55" spans="2:11" ht="19.5" customHeight="1" x14ac:dyDescent="0.45">
      <c r="B55" s="300"/>
      <c r="C55" s="250" t="str">
        <f>IF(B55="","",VLOOKUP(B55,計算シート!$B$20:$D$300,2,FALSE))</f>
        <v/>
      </c>
      <c r="D55" s="251" t="str">
        <f>IF(B55="","",VLOOKUP(B55,'出力シート（主要）'!$B$20:$K$1079,4,FALSE))</f>
        <v/>
      </c>
      <c r="E55" s="252" t="str">
        <f>IF(B55="", "", VLOOKUP(B55, 計算シート!FR:FS, 2, FALSE))</f>
        <v/>
      </c>
      <c r="F55" s="396"/>
      <c r="G55" s="397"/>
      <c r="H55" s="404"/>
      <c r="I55" s="405"/>
      <c r="J55" s="405"/>
      <c r="K55" s="397"/>
    </row>
    <row r="56" spans="2:11" ht="19.5" customHeight="1" x14ac:dyDescent="0.45">
      <c r="B56" s="300"/>
      <c r="C56" s="250" t="str">
        <f>IF(B56="","",VLOOKUP(B56,計算シート!$B$20:$D$300,2,FALSE))</f>
        <v/>
      </c>
      <c r="D56" s="251" t="str">
        <f>IF(B56="","",VLOOKUP(B56,'出力シート（主要）'!$B$20:$K$1079,4,FALSE))</f>
        <v/>
      </c>
      <c r="E56" s="252" t="str">
        <f>IF(B56="", "", VLOOKUP(B56, 計算シート!FR:FS, 2, FALSE))</f>
        <v/>
      </c>
      <c r="F56" s="396"/>
      <c r="G56" s="397"/>
      <c r="H56" s="404"/>
      <c r="I56" s="405"/>
      <c r="J56" s="405"/>
      <c r="K56" s="397"/>
    </row>
    <row r="57" spans="2:11" ht="19.5" customHeight="1" x14ac:dyDescent="0.45">
      <c r="B57" s="300"/>
      <c r="C57" s="250" t="str">
        <f>IF(B57="","",VLOOKUP(B57,計算シート!$B$20:$D$300,2,FALSE))</f>
        <v/>
      </c>
      <c r="D57" s="251" t="str">
        <f>IF(B57="","",VLOOKUP(B57,'出力シート（主要）'!$B$20:$K$1079,4,FALSE))</f>
        <v/>
      </c>
      <c r="E57" s="252" t="str">
        <f>IF(B57="", "", VLOOKUP(B57, 計算シート!FR:FS, 2, FALSE))</f>
        <v/>
      </c>
      <c r="F57" s="396"/>
      <c r="G57" s="397"/>
      <c r="H57" s="404"/>
      <c r="I57" s="405"/>
      <c r="J57" s="405"/>
      <c r="K57" s="397"/>
    </row>
    <row r="58" spans="2:11" ht="19.5" customHeight="1" x14ac:dyDescent="0.45">
      <c r="B58" s="300"/>
      <c r="C58" s="250" t="str">
        <f>IF(B58="","",VLOOKUP(B58,計算シート!$B$20:$D$300,2,FALSE))</f>
        <v/>
      </c>
      <c r="D58" s="251" t="str">
        <f>IF(B58="","",VLOOKUP(B58,'出力シート（主要）'!$B$20:$K$1079,4,FALSE))</f>
        <v/>
      </c>
      <c r="E58" s="252" t="str">
        <f>IF(B58="", "", VLOOKUP(B58, 計算シート!FR:FS, 2, FALSE))</f>
        <v/>
      </c>
      <c r="F58" s="396"/>
      <c r="G58" s="397"/>
      <c r="H58" s="404"/>
      <c r="I58" s="405"/>
      <c r="J58" s="405"/>
      <c r="K58" s="397"/>
    </row>
    <row r="59" spans="2:11" ht="19.5" customHeight="1" x14ac:dyDescent="0.45">
      <c r="B59" s="300"/>
      <c r="C59" s="250" t="str">
        <f>IF(B59="","",VLOOKUP(B59,計算シート!$B$20:$D$300,2,FALSE))</f>
        <v/>
      </c>
      <c r="D59" s="251" t="str">
        <f>IF(B59="","",VLOOKUP(B59,'出力シート（主要）'!$B$20:$K$1079,4,FALSE))</f>
        <v/>
      </c>
      <c r="E59" s="252" t="str">
        <f>IF(B59="", "", VLOOKUP(B59, 計算シート!FR:FS, 2, FALSE))</f>
        <v/>
      </c>
      <c r="F59" s="396"/>
      <c r="G59" s="397"/>
      <c r="H59" s="404"/>
      <c r="I59" s="405"/>
      <c r="J59" s="405"/>
      <c r="K59" s="397"/>
    </row>
    <row r="60" spans="2:11" ht="19.5" customHeight="1" x14ac:dyDescent="0.45">
      <c r="B60" s="300"/>
      <c r="C60" s="250" t="str">
        <f>IF(B60="","",VLOOKUP(B60,計算シート!$B$20:$D$300,2,FALSE))</f>
        <v/>
      </c>
      <c r="D60" s="251" t="str">
        <f>IF(B60="","",VLOOKUP(B60,'出力シート（主要）'!$B$20:$K$1079,4,FALSE))</f>
        <v/>
      </c>
      <c r="E60" s="252" t="str">
        <f>IF(B60="", "", VLOOKUP(B60, 計算シート!FR:FS, 2, FALSE))</f>
        <v/>
      </c>
      <c r="F60" s="396"/>
      <c r="G60" s="397"/>
      <c r="H60" s="404"/>
      <c r="I60" s="405"/>
      <c r="J60" s="405"/>
      <c r="K60" s="397"/>
    </row>
    <row r="61" spans="2:11" ht="19.5" customHeight="1" x14ac:dyDescent="0.45">
      <c r="B61" s="300"/>
      <c r="C61" s="250" t="str">
        <f>IF(B61="","",VLOOKUP(B61,計算シート!$B$20:$D$300,2,FALSE))</f>
        <v/>
      </c>
      <c r="D61" s="251" t="str">
        <f>IF(B61="","",VLOOKUP(B61,'出力シート（主要）'!$B$20:$K$1079,4,FALSE))</f>
        <v/>
      </c>
      <c r="E61" s="252" t="str">
        <f>IF(B61="", "", VLOOKUP(B61, 計算シート!FR:FS, 2, FALSE))</f>
        <v/>
      </c>
      <c r="F61" s="396"/>
      <c r="G61" s="397"/>
      <c r="H61" s="404"/>
      <c r="I61" s="405"/>
      <c r="J61" s="405"/>
      <c r="K61" s="397"/>
    </row>
    <row r="62" spans="2:11" ht="19.5" customHeight="1" x14ac:dyDescent="0.45">
      <c r="B62" s="300"/>
      <c r="C62" s="250" t="str">
        <f>IF(B62="","",VLOOKUP(B62,計算シート!$B$20:$D$300,2,FALSE))</f>
        <v/>
      </c>
      <c r="D62" s="251" t="str">
        <f>IF(B62="","",VLOOKUP(B62,'出力シート（主要）'!$B$20:$K$1079,4,FALSE))</f>
        <v/>
      </c>
      <c r="E62" s="252" t="str">
        <f>IF(B62="", "", VLOOKUP(B62, 計算シート!FR:FS, 2, FALSE))</f>
        <v/>
      </c>
      <c r="F62" s="396"/>
      <c r="G62" s="397"/>
      <c r="H62" s="404"/>
      <c r="I62" s="405"/>
      <c r="J62" s="405"/>
      <c r="K62" s="397"/>
    </row>
    <row r="63" spans="2:11" ht="19.5" customHeight="1" x14ac:dyDescent="0.45">
      <c r="B63" s="300"/>
      <c r="C63" s="250" t="str">
        <f>IF(B63="","",VLOOKUP(B63,計算シート!$B$20:$D$300,2,FALSE))</f>
        <v/>
      </c>
      <c r="D63" s="251" t="str">
        <f>IF(B63="","",VLOOKUP(B63,'出力シート（主要）'!$B$20:$K$1079,4,FALSE))</f>
        <v/>
      </c>
      <c r="E63" s="252" t="str">
        <f>IF(B63="", "", VLOOKUP(B63, 計算シート!FR:FS, 2, FALSE))</f>
        <v/>
      </c>
      <c r="F63" s="396"/>
      <c r="G63" s="397"/>
      <c r="H63" s="404"/>
      <c r="I63" s="405"/>
      <c r="J63" s="405"/>
      <c r="K63" s="397"/>
    </row>
    <row r="64" spans="2:11" ht="19.5" customHeight="1" x14ac:dyDescent="0.45">
      <c r="B64" s="300"/>
      <c r="C64" s="250" t="str">
        <f>IF(B64="","",VLOOKUP(B64,計算シート!$B$20:$D$300,2,FALSE))</f>
        <v/>
      </c>
      <c r="D64" s="251" t="str">
        <f>IF(B64="","",VLOOKUP(B64,'出力シート（主要）'!$B$20:$K$1079,4,FALSE))</f>
        <v/>
      </c>
      <c r="E64" s="252" t="str">
        <f>IF(B64="", "", VLOOKUP(B64, 計算シート!FR:FS, 2, FALSE))</f>
        <v/>
      </c>
      <c r="F64" s="396"/>
      <c r="G64" s="397"/>
      <c r="H64" s="404"/>
      <c r="I64" s="405"/>
      <c r="J64" s="405"/>
      <c r="K64" s="397"/>
    </row>
    <row r="65" spans="2:11" ht="19.5" customHeight="1" x14ac:dyDescent="0.45">
      <c r="B65" s="300"/>
      <c r="C65" s="250" t="str">
        <f>IF(B65="","",VLOOKUP(B65,計算シート!$B$20:$D$300,2,FALSE))</f>
        <v/>
      </c>
      <c r="D65" s="251" t="str">
        <f>IF(B65="","",VLOOKUP(B65,'出力シート（主要）'!$B$20:$K$1079,4,FALSE))</f>
        <v/>
      </c>
      <c r="E65" s="252" t="str">
        <f>IF(B65="", "", VLOOKUP(B65, 計算シート!FR:FS, 2, FALSE))</f>
        <v/>
      </c>
      <c r="F65" s="396"/>
      <c r="G65" s="397"/>
      <c r="H65" s="404"/>
      <c r="I65" s="405"/>
      <c r="J65" s="405"/>
      <c r="K65" s="397"/>
    </row>
    <row r="66" spans="2:11" ht="19.5" customHeight="1" x14ac:dyDescent="0.45">
      <c r="B66" s="300"/>
      <c r="C66" s="250" t="str">
        <f>IF(B66="","",VLOOKUP(B66,計算シート!$B$20:$D$300,2,FALSE))</f>
        <v/>
      </c>
      <c r="D66" s="251" t="str">
        <f>IF(B66="","",VLOOKUP(B66,'出力シート（主要）'!$B$20:$K$1079,4,FALSE))</f>
        <v/>
      </c>
      <c r="E66" s="252" t="str">
        <f>IF(B66="", "", VLOOKUP(B66, 計算シート!FR:FS, 2, FALSE))</f>
        <v/>
      </c>
      <c r="F66" s="396"/>
      <c r="G66" s="397"/>
      <c r="H66" s="404"/>
      <c r="I66" s="405"/>
      <c r="J66" s="405"/>
      <c r="K66" s="397"/>
    </row>
    <row r="67" spans="2:11" ht="19.5" customHeight="1" x14ac:dyDescent="0.45">
      <c r="B67" s="300"/>
      <c r="C67" s="250" t="str">
        <f>IF(B67="","",VLOOKUP(B67,計算シート!$B$20:$D$300,2,FALSE))</f>
        <v/>
      </c>
      <c r="D67" s="251" t="str">
        <f>IF(B67="","",VLOOKUP(B67,'出力シート（主要）'!$B$20:$K$1079,4,FALSE))</f>
        <v/>
      </c>
      <c r="E67" s="252" t="str">
        <f>IF(B67="", "", VLOOKUP(B67, 計算シート!FR:FS, 2, FALSE))</f>
        <v/>
      </c>
      <c r="F67" s="396"/>
      <c r="G67" s="397"/>
      <c r="H67" s="404"/>
      <c r="I67" s="405"/>
      <c r="J67" s="405"/>
      <c r="K67" s="397"/>
    </row>
    <row r="68" spans="2:11" ht="19.5" customHeight="1" x14ac:dyDescent="0.45">
      <c r="B68" s="300"/>
      <c r="C68" s="250" t="str">
        <f>IF(B68="","",VLOOKUP(B68,計算シート!$B$20:$D$300,2,FALSE))</f>
        <v/>
      </c>
      <c r="D68" s="251" t="str">
        <f>IF(B68="","",VLOOKUP(B68,'出力シート（主要）'!$B$20:$K$1079,4,FALSE))</f>
        <v/>
      </c>
      <c r="E68" s="252" t="str">
        <f>IF(B68="", "", VLOOKUP(B68, 計算シート!FR:FS, 2, FALSE))</f>
        <v/>
      </c>
      <c r="F68" s="396"/>
      <c r="G68" s="397"/>
      <c r="H68" s="404"/>
      <c r="I68" s="405"/>
      <c r="J68" s="405"/>
      <c r="K68" s="397"/>
    </row>
    <row r="69" spans="2:11" ht="19.5" customHeight="1" x14ac:dyDescent="0.45">
      <c r="B69" s="300"/>
      <c r="C69" s="250" t="str">
        <f>IF(B69="","",VLOOKUP(B69,計算シート!$B$20:$D$300,2,FALSE))</f>
        <v/>
      </c>
      <c r="D69" s="251" t="str">
        <f>IF(B69="","",VLOOKUP(B69,'出力シート（主要）'!$B$20:$K$1079,4,FALSE))</f>
        <v/>
      </c>
      <c r="E69" s="252" t="str">
        <f>IF(B69="", "", VLOOKUP(B69, 計算シート!FR:FS, 2, FALSE))</f>
        <v/>
      </c>
      <c r="F69" s="396"/>
      <c r="G69" s="397"/>
      <c r="H69" s="404"/>
      <c r="I69" s="405"/>
      <c r="J69" s="405"/>
      <c r="K69" s="397"/>
    </row>
    <row r="70" spans="2:11" ht="19.5" customHeight="1" x14ac:dyDescent="0.45">
      <c r="B70" s="300"/>
      <c r="C70" s="250" t="str">
        <f>IF(B70="","",VLOOKUP(B70,計算シート!$B$20:$D$300,2,FALSE))</f>
        <v/>
      </c>
      <c r="D70" s="251" t="str">
        <f>IF(B70="","",VLOOKUP(B70,'出力シート（主要）'!$B$20:$K$1079,4,FALSE))</f>
        <v/>
      </c>
      <c r="E70" s="252" t="str">
        <f>IF(B70="", "", VLOOKUP(B70, 計算シート!FR:FS, 2, FALSE))</f>
        <v/>
      </c>
      <c r="F70" s="396"/>
      <c r="G70" s="397"/>
      <c r="H70" s="404"/>
      <c r="I70" s="405"/>
      <c r="J70" s="405"/>
      <c r="K70" s="397"/>
    </row>
    <row r="71" spans="2:11" ht="19.5" customHeight="1" x14ac:dyDescent="0.45">
      <c r="B71" s="300"/>
      <c r="C71" s="250" t="str">
        <f>IF(B71="","",VLOOKUP(B71,計算シート!$B$20:$D$300,2,FALSE))</f>
        <v/>
      </c>
      <c r="D71" s="251" t="str">
        <f>IF(B71="","",VLOOKUP(B71,'出力シート（主要）'!$B$20:$K$1079,4,FALSE))</f>
        <v/>
      </c>
      <c r="E71" s="252" t="str">
        <f>IF(B71="", "", VLOOKUP(B71, 計算シート!FR:FS, 2, FALSE))</f>
        <v/>
      </c>
      <c r="F71" s="396"/>
      <c r="G71" s="397"/>
      <c r="H71" s="404"/>
      <c r="I71" s="405"/>
      <c r="J71" s="405"/>
      <c r="K71" s="397"/>
    </row>
    <row r="72" spans="2:11" ht="19.5" customHeight="1" x14ac:dyDescent="0.45">
      <c r="B72" s="300"/>
      <c r="C72" s="250" t="str">
        <f>IF(B72="","",VLOOKUP(B72,計算シート!$B$20:$D$300,2,FALSE))</f>
        <v/>
      </c>
      <c r="D72" s="251" t="str">
        <f>IF(B72="","",VLOOKUP(B72,'出力シート（主要）'!$B$20:$K$1079,4,FALSE))</f>
        <v/>
      </c>
      <c r="E72" s="252" t="str">
        <f>IF(B72="", "", VLOOKUP(B72, 計算シート!FR:FS, 2, FALSE))</f>
        <v/>
      </c>
      <c r="F72" s="396"/>
      <c r="G72" s="397"/>
      <c r="H72" s="404"/>
      <c r="I72" s="405"/>
      <c r="J72" s="405"/>
      <c r="K72" s="397"/>
    </row>
    <row r="73" spans="2:11" ht="19.5" customHeight="1" x14ac:dyDescent="0.45">
      <c r="B73" s="300"/>
      <c r="C73" s="250" t="str">
        <f>IF(B73="","",VLOOKUP(B73,計算シート!$B$20:$D$300,2,FALSE))</f>
        <v/>
      </c>
      <c r="D73" s="251" t="str">
        <f>IF(B73="","",VLOOKUP(B73,'出力シート（主要）'!$B$20:$K$1079,4,FALSE))</f>
        <v/>
      </c>
      <c r="E73" s="252" t="str">
        <f>IF(B73="", "", VLOOKUP(B73, 計算シート!FR:FS, 2, FALSE))</f>
        <v/>
      </c>
      <c r="F73" s="396"/>
      <c r="G73" s="397"/>
      <c r="H73" s="404"/>
      <c r="I73" s="405"/>
      <c r="J73" s="405"/>
      <c r="K73" s="397"/>
    </row>
    <row r="74" spans="2:11" ht="19.5" customHeight="1" x14ac:dyDescent="0.45">
      <c r="B74" s="300"/>
      <c r="C74" s="250" t="str">
        <f>IF(B74="","",VLOOKUP(B74,計算シート!$B$20:$D$300,2,FALSE))</f>
        <v/>
      </c>
      <c r="D74" s="251" t="str">
        <f>IF(B74="","",VLOOKUP(B74,'出力シート（主要）'!$B$20:$K$1079,4,FALSE))</f>
        <v/>
      </c>
      <c r="E74" s="252" t="str">
        <f>IF(B74="", "", VLOOKUP(B74, 計算シート!FR:FS, 2, FALSE))</f>
        <v/>
      </c>
      <c r="F74" s="396"/>
      <c r="G74" s="397"/>
      <c r="H74" s="404"/>
      <c r="I74" s="405"/>
      <c r="J74" s="405"/>
      <c r="K74" s="397"/>
    </row>
    <row r="75" spans="2:11" ht="19.5" customHeight="1" x14ac:dyDescent="0.45">
      <c r="B75" s="300"/>
      <c r="C75" s="250" t="str">
        <f>IF(B75="","",VLOOKUP(B75,計算シート!$B$20:$D$300,2,FALSE))</f>
        <v/>
      </c>
      <c r="D75" s="251" t="str">
        <f>IF(B75="","",VLOOKUP(B75,'出力シート（主要）'!$B$20:$K$1079,4,FALSE))</f>
        <v/>
      </c>
      <c r="E75" s="252" t="str">
        <f>IF(B75="", "", VLOOKUP(B75, 計算シート!FR:FS, 2, FALSE))</f>
        <v/>
      </c>
      <c r="F75" s="396"/>
      <c r="G75" s="397"/>
      <c r="H75" s="404"/>
      <c r="I75" s="405"/>
      <c r="J75" s="405"/>
      <c r="K75" s="397"/>
    </row>
    <row r="76" spans="2:11" ht="19.5" customHeight="1" x14ac:dyDescent="0.45">
      <c r="B76" s="300"/>
      <c r="C76" s="250" t="str">
        <f>IF(B76="","",VLOOKUP(B76,計算シート!$B$20:$D$300,2,FALSE))</f>
        <v/>
      </c>
      <c r="D76" s="251" t="str">
        <f>IF(B76="","",VLOOKUP(B76,'出力シート（主要）'!$B$20:$K$1079,4,FALSE))</f>
        <v/>
      </c>
      <c r="E76" s="252" t="str">
        <f>IF(B76="", "", VLOOKUP(B76, 計算シート!FR:FS, 2, FALSE))</f>
        <v/>
      </c>
      <c r="F76" s="396"/>
      <c r="G76" s="397"/>
      <c r="H76" s="404"/>
      <c r="I76" s="405"/>
      <c r="J76" s="405"/>
      <c r="K76" s="397"/>
    </row>
    <row r="77" spans="2:11" ht="19.5" customHeight="1" x14ac:dyDescent="0.45">
      <c r="B77" s="300"/>
      <c r="C77" s="250" t="str">
        <f>IF(B77="","",VLOOKUP(B77,計算シート!$B$20:$D$300,2,FALSE))</f>
        <v/>
      </c>
      <c r="D77" s="251" t="str">
        <f>IF(B77="","",VLOOKUP(B77,'出力シート（主要）'!$B$20:$K$1079,4,FALSE))</f>
        <v/>
      </c>
      <c r="E77" s="252" t="str">
        <f>IF(B77="", "", VLOOKUP(B77, 計算シート!FR:FS, 2, FALSE))</f>
        <v/>
      </c>
      <c r="F77" s="396"/>
      <c r="G77" s="397"/>
      <c r="H77" s="404"/>
      <c r="I77" s="405"/>
      <c r="J77" s="405"/>
      <c r="K77" s="397"/>
    </row>
    <row r="78" spans="2:11" ht="19.5" customHeight="1" x14ac:dyDescent="0.45">
      <c r="B78" s="300"/>
      <c r="C78" s="250" t="str">
        <f>IF(B78="","",VLOOKUP(B78,計算シート!$B$20:$D$300,2,FALSE))</f>
        <v/>
      </c>
      <c r="D78" s="251" t="str">
        <f>IF(B78="","",VLOOKUP(B78,'出力シート（主要）'!$B$20:$K$1079,4,FALSE))</f>
        <v/>
      </c>
      <c r="E78" s="252" t="str">
        <f>IF(B78="", "", VLOOKUP(B78, 計算シート!FR:FS, 2, FALSE))</f>
        <v/>
      </c>
      <c r="F78" s="396"/>
      <c r="G78" s="397"/>
      <c r="H78" s="404"/>
      <c r="I78" s="405"/>
      <c r="J78" s="405"/>
      <c r="K78" s="397"/>
    </row>
    <row r="79" spans="2:11" ht="19.5" customHeight="1" x14ac:dyDescent="0.45">
      <c r="B79" s="300"/>
      <c r="C79" s="250" t="str">
        <f>IF(B79="","",VLOOKUP(B79,計算シート!$B$20:$D$300,2,FALSE))</f>
        <v/>
      </c>
      <c r="D79" s="251" t="str">
        <f>IF(B79="","",VLOOKUP(B79,'出力シート（主要）'!$B$20:$K$1079,4,FALSE))</f>
        <v/>
      </c>
      <c r="E79" s="252" t="str">
        <f>IF(B79="", "", VLOOKUP(B79, 計算シート!FR:FS, 2, FALSE))</f>
        <v/>
      </c>
      <c r="F79" s="396"/>
      <c r="G79" s="397"/>
      <c r="H79" s="404"/>
      <c r="I79" s="405"/>
      <c r="J79" s="405"/>
      <c r="K79" s="397"/>
    </row>
    <row r="80" spans="2:11" ht="19.5" customHeight="1" x14ac:dyDescent="0.45">
      <c r="B80" s="300"/>
      <c r="C80" s="250" t="str">
        <f>IF(B80="","",VLOOKUP(B80,計算シート!$B$20:$D$300,2,FALSE))</f>
        <v/>
      </c>
      <c r="D80" s="251" t="str">
        <f>IF(B80="","",VLOOKUP(B80,'出力シート（主要）'!$B$20:$K$1079,4,FALSE))</f>
        <v/>
      </c>
      <c r="E80" s="252" t="str">
        <f>IF(B80="", "", VLOOKUP(B80, 計算シート!FR:FS, 2, FALSE))</f>
        <v/>
      </c>
      <c r="F80" s="396"/>
      <c r="G80" s="397"/>
      <c r="H80" s="404"/>
      <c r="I80" s="405"/>
      <c r="J80" s="405"/>
      <c r="K80" s="397"/>
    </row>
    <row r="81" spans="2:11" ht="19.5" customHeight="1" x14ac:dyDescent="0.45">
      <c r="B81" s="300"/>
      <c r="C81" s="250" t="str">
        <f>IF(B81="","",VLOOKUP(B81,計算シート!$B$20:$D$300,2,FALSE))</f>
        <v/>
      </c>
      <c r="D81" s="251" t="str">
        <f>IF(B81="","",VLOOKUP(B81,'出力シート（主要）'!$B$20:$K$1079,4,FALSE))</f>
        <v/>
      </c>
      <c r="E81" s="252" t="str">
        <f>IF(B81="", "", VLOOKUP(B81, 計算シート!FR:FS, 2, FALSE))</f>
        <v/>
      </c>
      <c r="F81" s="396"/>
      <c r="G81" s="397"/>
      <c r="H81" s="404"/>
      <c r="I81" s="405"/>
      <c r="J81" s="405"/>
      <c r="K81" s="397"/>
    </row>
    <row r="82" spans="2:11" ht="19.5" customHeight="1" x14ac:dyDescent="0.45">
      <c r="B82" s="300"/>
      <c r="C82" s="250" t="str">
        <f>IF(B82="","",VLOOKUP(B82,計算シート!$B$20:$D$300,2,FALSE))</f>
        <v/>
      </c>
      <c r="D82" s="251" t="str">
        <f>IF(B82="","",VLOOKUP(B82,'出力シート（主要）'!$B$20:$K$1079,4,FALSE))</f>
        <v/>
      </c>
      <c r="E82" s="252" t="str">
        <f>IF(B82="", "", VLOOKUP(B82, 計算シート!FR:FS, 2, FALSE))</f>
        <v/>
      </c>
      <c r="F82" s="396"/>
      <c r="G82" s="397"/>
      <c r="H82" s="404"/>
      <c r="I82" s="405"/>
      <c r="J82" s="405"/>
      <c r="K82" s="397"/>
    </row>
    <row r="83" spans="2:11" ht="19.5" customHeight="1" x14ac:dyDescent="0.45">
      <c r="B83" s="300"/>
      <c r="C83" s="250" t="str">
        <f>IF(B83="","",VLOOKUP(B83,計算シート!$B$20:$D$300,2,FALSE))</f>
        <v/>
      </c>
      <c r="D83" s="251" t="str">
        <f>IF(B83="","",VLOOKUP(B83,'出力シート（主要）'!$B$20:$K$1079,4,FALSE))</f>
        <v/>
      </c>
      <c r="E83" s="252" t="str">
        <f>IF(B83="", "", VLOOKUP(B83, 計算シート!FR:FS, 2, FALSE))</f>
        <v/>
      </c>
      <c r="F83" s="396"/>
      <c r="G83" s="397"/>
      <c r="H83" s="404"/>
      <c r="I83" s="405"/>
      <c r="J83" s="405"/>
      <c r="K83" s="397"/>
    </row>
    <row r="84" spans="2:11" ht="19.5" customHeight="1" x14ac:dyDescent="0.45">
      <c r="B84" s="300"/>
      <c r="C84" s="250" t="str">
        <f>IF(B84="","",VLOOKUP(B84,計算シート!$B$20:$D$300,2,FALSE))</f>
        <v/>
      </c>
      <c r="D84" s="251" t="str">
        <f>IF(B84="","",VLOOKUP(B84,'出力シート（主要）'!$B$20:$K$1079,4,FALSE))</f>
        <v/>
      </c>
      <c r="E84" s="252" t="str">
        <f>IF(B84="", "", VLOOKUP(B84, 計算シート!FR:FS, 2, FALSE))</f>
        <v/>
      </c>
      <c r="F84" s="396"/>
      <c r="G84" s="397"/>
      <c r="H84" s="404"/>
      <c r="I84" s="405"/>
      <c r="J84" s="405"/>
      <c r="K84" s="397"/>
    </row>
    <row r="85" spans="2:11" ht="19.5" customHeight="1" x14ac:dyDescent="0.45">
      <c r="B85" s="300"/>
      <c r="C85" s="250" t="str">
        <f>IF(B85="","",VLOOKUP(B85,計算シート!$B$20:$D$300,2,FALSE))</f>
        <v/>
      </c>
      <c r="D85" s="251" t="str">
        <f>IF(B85="","",VLOOKUP(B85,'出力シート（主要）'!$B$20:$K$1079,4,FALSE))</f>
        <v/>
      </c>
      <c r="E85" s="252" t="str">
        <f>IF(B85="", "", VLOOKUP(B85, 計算シート!FR:FS, 2, FALSE))</f>
        <v/>
      </c>
      <c r="F85" s="396"/>
      <c r="G85" s="397"/>
      <c r="H85" s="404"/>
      <c r="I85" s="405"/>
      <c r="J85" s="405"/>
      <c r="K85" s="397"/>
    </row>
    <row r="86" spans="2:11" ht="19.5" customHeight="1" x14ac:dyDescent="0.45">
      <c r="B86" s="300"/>
      <c r="C86" s="250" t="str">
        <f>IF(B86="","",VLOOKUP(B86,計算シート!$B$20:$D$300,2,FALSE))</f>
        <v/>
      </c>
      <c r="D86" s="251" t="str">
        <f>IF(B86="","",VLOOKUP(B86,'出力シート（主要）'!$B$20:$K$1079,4,FALSE))</f>
        <v/>
      </c>
      <c r="E86" s="252" t="str">
        <f>IF(B86="", "", VLOOKUP(B86, 計算シート!FR:FS, 2, FALSE))</f>
        <v/>
      </c>
      <c r="F86" s="396"/>
      <c r="G86" s="397"/>
      <c r="H86" s="404"/>
      <c r="I86" s="405"/>
      <c r="J86" s="405"/>
      <c r="K86" s="397"/>
    </row>
    <row r="87" spans="2:11" ht="19.5" customHeight="1" x14ac:dyDescent="0.45">
      <c r="B87" s="300"/>
      <c r="C87" s="250" t="str">
        <f>IF(B87="","",VLOOKUP(B87,計算シート!$B$20:$D$300,2,FALSE))</f>
        <v/>
      </c>
      <c r="D87" s="251" t="str">
        <f>IF(B87="","",VLOOKUP(B87,'出力シート（主要）'!$B$20:$K$1079,4,FALSE))</f>
        <v/>
      </c>
      <c r="E87" s="252" t="str">
        <f>IF(B87="", "", VLOOKUP(B87, 計算シート!FR:FS, 2, FALSE))</f>
        <v/>
      </c>
      <c r="F87" s="396"/>
      <c r="G87" s="397"/>
      <c r="H87" s="404"/>
      <c r="I87" s="405"/>
      <c r="J87" s="405"/>
      <c r="K87" s="397"/>
    </row>
    <row r="88" spans="2:11" ht="19.5" customHeight="1" x14ac:dyDescent="0.45">
      <c r="B88" s="300"/>
      <c r="C88" s="250" t="str">
        <f>IF(B88="","",VLOOKUP(B88,計算シート!$B$20:$D$300,2,FALSE))</f>
        <v/>
      </c>
      <c r="D88" s="251" t="str">
        <f>IF(B88="","",VLOOKUP(B88,'出力シート（主要）'!$B$20:$K$1079,4,FALSE))</f>
        <v/>
      </c>
      <c r="E88" s="252" t="str">
        <f>IF(B88="", "", VLOOKUP(B88, 計算シート!FR:FS, 2, FALSE))</f>
        <v/>
      </c>
      <c r="F88" s="396"/>
      <c r="G88" s="397"/>
      <c r="H88" s="404"/>
      <c r="I88" s="405"/>
      <c r="J88" s="405"/>
      <c r="K88" s="397"/>
    </row>
    <row r="89" spans="2:11" ht="19.5" customHeight="1" x14ac:dyDescent="0.45">
      <c r="B89" s="300"/>
      <c r="C89" s="250" t="str">
        <f>IF(B89="","",VLOOKUP(B89,計算シート!$B$20:$D$300,2,FALSE))</f>
        <v/>
      </c>
      <c r="D89" s="251" t="str">
        <f>IF(B89="","",VLOOKUP(B89,'出力シート（主要）'!$B$20:$K$1079,4,FALSE))</f>
        <v/>
      </c>
      <c r="E89" s="252" t="str">
        <f>IF(B89="", "", VLOOKUP(B89, 計算シート!FR:FS, 2, FALSE))</f>
        <v/>
      </c>
      <c r="F89" s="396"/>
      <c r="G89" s="397"/>
      <c r="H89" s="404"/>
      <c r="I89" s="405"/>
      <c r="J89" s="405"/>
      <c r="K89" s="397"/>
    </row>
    <row r="90" spans="2:11" ht="19.5" customHeight="1" x14ac:dyDescent="0.45">
      <c r="B90" s="300"/>
      <c r="C90" s="250" t="str">
        <f>IF(B90="","",VLOOKUP(B90,計算シート!$B$20:$D$300,2,FALSE))</f>
        <v/>
      </c>
      <c r="D90" s="251" t="str">
        <f>IF(B90="","",VLOOKUP(B90,'出力シート（主要）'!$B$20:$K$1079,4,FALSE))</f>
        <v/>
      </c>
      <c r="E90" s="252" t="str">
        <f>IF(B90="", "", VLOOKUP(B90, 計算シート!FR:FS, 2, FALSE))</f>
        <v/>
      </c>
      <c r="F90" s="396"/>
      <c r="G90" s="397"/>
      <c r="H90" s="404"/>
      <c r="I90" s="405"/>
      <c r="J90" s="405"/>
      <c r="K90" s="397"/>
    </row>
    <row r="91" spans="2:11" ht="19.5" customHeight="1" x14ac:dyDescent="0.45">
      <c r="B91" s="300"/>
      <c r="C91" s="250" t="str">
        <f>IF(B91="","",VLOOKUP(B91,計算シート!$B$20:$D$300,2,FALSE))</f>
        <v/>
      </c>
      <c r="D91" s="251" t="str">
        <f>IF(B91="","",VLOOKUP(B91,'出力シート（主要）'!$B$20:$K$1079,4,FALSE))</f>
        <v/>
      </c>
      <c r="E91" s="252" t="str">
        <f>IF(B91="", "", VLOOKUP(B91, 計算シート!FR:FS, 2, FALSE))</f>
        <v/>
      </c>
      <c r="F91" s="396"/>
      <c r="G91" s="397"/>
      <c r="H91" s="404"/>
      <c r="I91" s="405"/>
      <c r="J91" s="405"/>
      <c r="K91" s="397"/>
    </row>
    <row r="92" spans="2:11" ht="19.5" customHeight="1" x14ac:dyDescent="0.45">
      <c r="B92" s="300"/>
      <c r="C92" s="250" t="str">
        <f>IF(B92="","",VLOOKUP(B92,計算シート!$B$20:$D$300,2,FALSE))</f>
        <v/>
      </c>
      <c r="D92" s="251" t="str">
        <f>IF(B92="","",VLOOKUP(B92,'出力シート（主要）'!$B$20:$K$1079,4,FALSE))</f>
        <v/>
      </c>
      <c r="E92" s="252" t="str">
        <f>IF(B92="", "", VLOOKUP(B92, 計算シート!FR:FS, 2, FALSE))</f>
        <v/>
      </c>
      <c r="F92" s="396"/>
      <c r="G92" s="397"/>
      <c r="H92" s="404"/>
      <c r="I92" s="405"/>
      <c r="J92" s="405"/>
      <c r="K92" s="397"/>
    </row>
    <row r="93" spans="2:11" ht="19.5" customHeight="1" x14ac:dyDescent="0.45">
      <c r="B93" s="300"/>
      <c r="C93" s="250" t="str">
        <f>IF(B93="","",VLOOKUP(B93,計算シート!$B$20:$D$300,2,FALSE))</f>
        <v/>
      </c>
      <c r="D93" s="251" t="str">
        <f>IF(B93="","",VLOOKUP(B93,'出力シート（主要）'!$B$20:$K$1079,4,FALSE))</f>
        <v/>
      </c>
      <c r="E93" s="252" t="str">
        <f>IF(B93="", "", VLOOKUP(B93, 計算シート!FR:FS, 2, FALSE))</f>
        <v/>
      </c>
      <c r="F93" s="396"/>
      <c r="G93" s="397"/>
      <c r="H93" s="404"/>
      <c r="I93" s="405"/>
      <c r="J93" s="405"/>
      <c r="K93" s="397"/>
    </row>
    <row r="94" spans="2:11" ht="19.5" customHeight="1" x14ac:dyDescent="0.45">
      <c r="B94" s="300"/>
      <c r="C94" s="250" t="str">
        <f>IF(B94="","",VLOOKUP(B94,計算シート!$B$20:$D$300,2,FALSE))</f>
        <v/>
      </c>
      <c r="D94" s="251" t="str">
        <f>IF(B94="","",VLOOKUP(B94,'出力シート（主要）'!$B$20:$K$1079,4,FALSE))</f>
        <v/>
      </c>
      <c r="E94" s="252" t="str">
        <f>IF(B94="", "", VLOOKUP(B94, 計算シート!FR:FS, 2, FALSE))</f>
        <v/>
      </c>
      <c r="F94" s="396"/>
      <c r="G94" s="397"/>
      <c r="H94" s="404"/>
      <c r="I94" s="405"/>
      <c r="J94" s="405"/>
      <c r="K94" s="397"/>
    </row>
    <row r="95" spans="2:11" ht="19.5" customHeight="1" x14ac:dyDescent="0.45">
      <c r="B95" s="300"/>
      <c r="C95" s="250" t="str">
        <f>IF(B95="","",VLOOKUP(B95,計算シート!$B$20:$D$300,2,FALSE))</f>
        <v/>
      </c>
      <c r="D95" s="251" t="str">
        <f>IF(B95="","",VLOOKUP(B95,'出力シート（主要）'!$B$20:$K$1079,4,FALSE))</f>
        <v/>
      </c>
      <c r="E95" s="252" t="str">
        <f>IF(B95="", "", VLOOKUP(B95, 計算シート!FR:FS, 2, FALSE))</f>
        <v/>
      </c>
      <c r="F95" s="396"/>
      <c r="G95" s="397"/>
      <c r="H95" s="404"/>
      <c r="I95" s="405"/>
      <c r="J95" s="405"/>
      <c r="K95" s="397"/>
    </row>
    <row r="96" spans="2:11" ht="19.5" customHeight="1" x14ac:dyDescent="0.45">
      <c r="B96" s="300"/>
      <c r="C96" s="250" t="str">
        <f>IF(B96="","",VLOOKUP(B96,計算シート!$B$20:$D$300,2,FALSE))</f>
        <v/>
      </c>
      <c r="D96" s="251" t="str">
        <f>IF(B96="","",VLOOKUP(B96,'出力シート（主要）'!$B$20:$K$1079,4,FALSE))</f>
        <v/>
      </c>
      <c r="E96" s="252" t="str">
        <f>IF(B96="", "", VLOOKUP(B96, 計算シート!FR:FS, 2, FALSE))</f>
        <v/>
      </c>
      <c r="F96" s="396"/>
      <c r="G96" s="397"/>
      <c r="H96" s="404"/>
      <c r="I96" s="405"/>
      <c r="J96" s="405"/>
      <c r="K96" s="397"/>
    </row>
    <row r="97" spans="2:11" ht="19.5" customHeight="1" x14ac:dyDescent="0.45">
      <c r="B97" s="300"/>
      <c r="C97" s="250" t="str">
        <f>IF(B97="","",VLOOKUP(B97,計算シート!$B$20:$D$300,2,FALSE))</f>
        <v/>
      </c>
      <c r="D97" s="251" t="str">
        <f>IF(B97="","",VLOOKUP(B97,'出力シート（主要）'!$B$20:$K$1079,4,FALSE))</f>
        <v/>
      </c>
      <c r="E97" s="252" t="str">
        <f>IF(B97="", "", VLOOKUP(B97, 計算シート!FR:FS, 2, FALSE))</f>
        <v/>
      </c>
      <c r="F97" s="396"/>
      <c r="G97" s="397"/>
      <c r="H97" s="404"/>
      <c r="I97" s="405"/>
      <c r="J97" s="405"/>
      <c r="K97" s="397"/>
    </row>
    <row r="98" spans="2:11" ht="19.5" customHeight="1" x14ac:dyDescent="0.45">
      <c r="B98" s="300"/>
      <c r="C98" s="250" t="str">
        <f>IF(B98="","",VLOOKUP(B98,計算シート!$B$20:$D$300,2,FALSE))</f>
        <v/>
      </c>
      <c r="D98" s="251" t="str">
        <f>IF(B98="","",VLOOKUP(B98,'出力シート（主要）'!$B$20:$K$1079,4,FALSE))</f>
        <v/>
      </c>
      <c r="E98" s="252" t="str">
        <f>IF(B98="", "", VLOOKUP(B98, 計算シート!FR:FS, 2, FALSE))</f>
        <v/>
      </c>
      <c r="F98" s="396"/>
      <c r="G98" s="397"/>
      <c r="H98" s="404"/>
      <c r="I98" s="405"/>
      <c r="J98" s="405"/>
      <c r="K98" s="397"/>
    </row>
    <row r="99" spans="2:11" ht="19.5" customHeight="1" x14ac:dyDescent="0.45">
      <c r="B99" s="300"/>
      <c r="C99" s="250" t="str">
        <f>IF(B99="","",VLOOKUP(B99,計算シート!$B$20:$D$300,2,FALSE))</f>
        <v/>
      </c>
      <c r="D99" s="251" t="str">
        <f>IF(B99="","",VLOOKUP(B99,'出力シート（主要）'!$B$20:$K$1079,4,FALSE))</f>
        <v/>
      </c>
      <c r="E99" s="252" t="str">
        <f>IF(B99="", "", VLOOKUP(B99, 計算シート!FR:FS, 2, FALSE))</f>
        <v/>
      </c>
      <c r="F99" s="396"/>
      <c r="G99" s="397"/>
      <c r="H99" s="404"/>
      <c r="I99" s="405"/>
      <c r="J99" s="405"/>
      <c r="K99" s="397"/>
    </row>
    <row r="100" spans="2:11" ht="19.5" customHeight="1" x14ac:dyDescent="0.45">
      <c r="B100" s="300"/>
      <c r="C100" s="250" t="str">
        <f>IF(B100="","",VLOOKUP(B100,計算シート!$B$20:$D$300,2,FALSE))</f>
        <v/>
      </c>
      <c r="D100" s="251" t="str">
        <f>IF(B100="","",VLOOKUP(B100,'出力シート（主要）'!$B$20:$K$1079,4,FALSE))</f>
        <v/>
      </c>
      <c r="E100" s="252" t="str">
        <f>IF(B100="", "", VLOOKUP(B100, 計算シート!FR:FS, 2, FALSE))</f>
        <v/>
      </c>
      <c r="F100" s="396"/>
      <c r="G100" s="397"/>
      <c r="H100" s="404"/>
      <c r="I100" s="405"/>
      <c r="J100" s="405"/>
      <c r="K100" s="397"/>
    </row>
    <row r="101" spans="2:11" ht="19.5" customHeight="1" x14ac:dyDescent="0.45">
      <c r="B101" s="300"/>
      <c r="C101" s="250" t="str">
        <f>IF(B101="","",VLOOKUP(B101,計算シート!$B$20:$D$300,2,FALSE))</f>
        <v/>
      </c>
      <c r="D101" s="251" t="str">
        <f>IF(B101="","",VLOOKUP(B101,'出力シート（主要）'!$B$20:$K$1079,4,FALSE))</f>
        <v/>
      </c>
      <c r="E101" s="252" t="str">
        <f>IF(B101="", "", VLOOKUP(B101, 計算シート!FR:FS, 2, FALSE))</f>
        <v/>
      </c>
      <c r="F101" s="396"/>
      <c r="G101" s="397"/>
      <c r="H101" s="404"/>
      <c r="I101" s="405"/>
      <c r="J101" s="405"/>
      <c r="K101" s="397"/>
    </row>
    <row r="102" spans="2:11" ht="19.5" customHeight="1" x14ac:dyDescent="0.45">
      <c r="B102" s="300"/>
      <c r="C102" s="250" t="str">
        <f>IF(B102="","",VLOOKUP(B102,計算シート!$B$20:$D$300,2,FALSE))</f>
        <v/>
      </c>
      <c r="D102" s="251" t="str">
        <f>IF(B102="","",VLOOKUP(B102,'出力シート（主要）'!$B$20:$K$1079,4,FALSE))</f>
        <v/>
      </c>
      <c r="E102" s="252" t="str">
        <f>IF(B102="", "", VLOOKUP(B102, 計算シート!FR:FS, 2, FALSE))</f>
        <v/>
      </c>
      <c r="F102" s="396"/>
      <c r="G102" s="397"/>
      <c r="H102" s="404"/>
      <c r="I102" s="405"/>
      <c r="J102" s="405"/>
      <c r="K102" s="397"/>
    </row>
    <row r="103" spans="2:11" ht="19.5" customHeight="1" x14ac:dyDescent="0.45">
      <c r="B103" s="300"/>
      <c r="C103" s="250" t="str">
        <f>IF(B103="","",VLOOKUP(B103,計算シート!$B$20:$D$300,2,FALSE))</f>
        <v/>
      </c>
      <c r="D103" s="251" t="str">
        <f>IF(B103="","",VLOOKUP(B103,'出力シート（主要）'!$B$20:$K$1079,4,FALSE))</f>
        <v/>
      </c>
      <c r="E103" s="252" t="str">
        <f>IF(B103="", "", VLOOKUP(B103, 計算シート!FR:FS, 2, FALSE))</f>
        <v/>
      </c>
      <c r="F103" s="396"/>
      <c r="G103" s="397"/>
      <c r="H103" s="404"/>
      <c r="I103" s="405"/>
      <c r="J103" s="405"/>
      <c r="K103" s="397"/>
    </row>
    <row r="104" spans="2:11" ht="19.5" customHeight="1" x14ac:dyDescent="0.45">
      <c r="B104" s="300"/>
      <c r="C104" s="250" t="str">
        <f>IF(B104="","",VLOOKUP(B104,計算シート!$B$20:$D$300,2,FALSE))</f>
        <v/>
      </c>
      <c r="D104" s="251" t="str">
        <f>IF(B104="","",VLOOKUP(B104,'出力シート（主要）'!$B$20:$K$1079,4,FALSE))</f>
        <v/>
      </c>
      <c r="E104" s="252" t="str">
        <f>IF(B104="", "", VLOOKUP(B104, 計算シート!FR:FS, 2, FALSE))</f>
        <v/>
      </c>
      <c r="F104" s="396"/>
      <c r="G104" s="397"/>
      <c r="H104" s="404"/>
      <c r="I104" s="405"/>
      <c r="J104" s="405"/>
      <c r="K104" s="397"/>
    </row>
    <row r="105" spans="2:11" ht="19.5" customHeight="1" x14ac:dyDescent="0.45">
      <c r="B105" s="300"/>
      <c r="C105" s="250" t="str">
        <f>IF(B105="","",VLOOKUP(B105,計算シート!$B$20:$D$300,2,FALSE))</f>
        <v/>
      </c>
      <c r="D105" s="251" t="str">
        <f>IF(B105="","",VLOOKUP(B105,'出力シート（主要）'!$B$20:$K$1079,4,FALSE))</f>
        <v/>
      </c>
      <c r="E105" s="252" t="str">
        <f>IF(B105="", "", VLOOKUP(B105, 計算シート!FR:FS, 2, FALSE))</f>
        <v/>
      </c>
      <c r="F105" s="396"/>
      <c r="G105" s="397"/>
      <c r="H105" s="404"/>
      <c r="I105" s="405"/>
      <c r="J105" s="405"/>
      <c r="K105" s="397"/>
    </row>
    <row r="106" spans="2:11" ht="19.5" customHeight="1" x14ac:dyDescent="0.45">
      <c r="B106" s="300"/>
      <c r="C106" s="250" t="str">
        <f>IF(B106="","",VLOOKUP(B106,計算シート!$B$20:$D$300,2,FALSE))</f>
        <v/>
      </c>
      <c r="D106" s="251" t="str">
        <f>IF(B106="","",VLOOKUP(B106,'出力シート（主要）'!$B$20:$K$1079,4,FALSE))</f>
        <v/>
      </c>
      <c r="E106" s="252" t="str">
        <f>IF(B106="", "", VLOOKUP(B106, 計算シート!FR:FS, 2, FALSE))</f>
        <v/>
      </c>
      <c r="F106" s="396"/>
      <c r="G106" s="397"/>
      <c r="H106" s="404"/>
      <c r="I106" s="405"/>
      <c r="J106" s="405"/>
      <c r="K106" s="397"/>
    </row>
    <row r="107" spans="2:11" ht="19.5" customHeight="1" x14ac:dyDescent="0.45">
      <c r="B107" s="300"/>
      <c r="C107" s="250" t="str">
        <f>IF(B107="","",VLOOKUP(B107,計算シート!$B$20:$D$300,2,FALSE))</f>
        <v/>
      </c>
      <c r="D107" s="251" t="str">
        <f>IF(B107="","",VLOOKUP(B107,'出力シート（主要）'!$B$20:$K$1079,4,FALSE))</f>
        <v/>
      </c>
      <c r="E107" s="252" t="str">
        <f>IF(B107="", "", VLOOKUP(B107, 計算シート!FR:FS, 2, FALSE))</f>
        <v/>
      </c>
      <c r="F107" s="396"/>
      <c r="G107" s="397"/>
      <c r="H107" s="404"/>
      <c r="I107" s="405"/>
      <c r="J107" s="405"/>
      <c r="K107" s="397"/>
    </row>
    <row r="108" spans="2:11" ht="19.5" customHeight="1" x14ac:dyDescent="0.45">
      <c r="B108" s="300"/>
      <c r="C108" s="250" t="str">
        <f>IF(B108="","",VLOOKUP(B108,計算シート!$B$20:$D$300,2,FALSE))</f>
        <v/>
      </c>
      <c r="D108" s="251" t="str">
        <f>IF(B108="","",VLOOKUP(B108,'出力シート（主要）'!$B$20:$K$1079,4,FALSE))</f>
        <v/>
      </c>
      <c r="E108" s="252" t="str">
        <f>IF(B108="", "", VLOOKUP(B108, 計算シート!FR:FS, 2, FALSE))</f>
        <v/>
      </c>
      <c r="F108" s="396"/>
      <c r="G108" s="397"/>
      <c r="H108" s="404"/>
      <c r="I108" s="405"/>
      <c r="J108" s="405"/>
      <c r="K108" s="397"/>
    </row>
    <row r="109" spans="2:11" ht="19.5" customHeight="1" x14ac:dyDescent="0.45">
      <c r="B109" s="300"/>
      <c r="C109" s="250" t="str">
        <f>IF(B109="","",VLOOKUP(B109,計算シート!$B$20:$D$300,2,FALSE))</f>
        <v/>
      </c>
      <c r="D109" s="251" t="str">
        <f>IF(B109="","",VLOOKUP(B109,'出力シート（主要）'!$B$20:$K$1079,4,FALSE))</f>
        <v/>
      </c>
      <c r="E109" s="252" t="str">
        <f>IF(B109="", "", VLOOKUP(B109, 計算シート!FR:FS, 2, FALSE))</f>
        <v/>
      </c>
      <c r="F109" s="396"/>
      <c r="G109" s="397"/>
      <c r="H109" s="404"/>
      <c r="I109" s="405"/>
      <c r="J109" s="405"/>
      <c r="K109" s="397"/>
    </row>
    <row r="110" spans="2:11" ht="19.5" customHeight="1" x14ac:dyDescent="0.45">
      <c r="B110" s="300"/>
      <c r="C110" s="250" t="str">
        <f>IF(B110="","",VLOOKUP(B110,計算シート!$B$20:$D$300,2,FALSE))</f>
        <v/>
      </c>
      <c r="D110" s="251" t="str">
        <f>IF(B110="","",VLOOKUP(B110,'出力シート（主要）'!$B$20:$K$1079,4,FALSE))</f>
        <v/>
      </c>
      <c r="E110" s="252" t="str">
        <f>IF(B110="", "", VLOOKUP(B110, 計算シート!FR:FS, 2, FALSE))</f>
        <v/>
      </c>
      <c r="F110" s="396"/>
      <c r="G110" s="397"/>
      <c r="H110" s="404"/>
      <c r="I110" s="405"/>
      <c r="J110" s="405"/>
      <c r="K110" s="397"/>
    </row>
    <row r="111" spans="2:11" ht="19.5" customHeight="1" x14ac:dyDescent="0.45">
      <c r="B111" s="300"/>
      <c r="C111" s="250" t="str">
        <f>IF(B111="","",VLOOKUP(B111,計算シート!$B$20:$D$300,2,FALSE))</f>
        <v/>
      </c>
      <c r="D111" s="251" t="str">
        <f>IF(B111="","",VLOOKUP(B111,'出力シート（主要）'!$B$20:$K$1079,4,FALSE))</f>
        <v/>
      </c>
      <c r="E111" s="252" t="str">
        <f>IF(B111="", "", VLOOKUP(B111, 計算シート!FR:FS, 2, FALSE))</f>
        <v/>
      </c>
      <c r="F111" s="396"/>
      <c r="G111" s="397"/>
      <c r="H111" s="404"/>
      <c r="I111" s="405"/>
      <c r="J111" s="405"/>
      <c r="K111" s="397"/>
    </row>
    <row r="112" spans="2:11" ht="19.5" customHeight="1" x14ac:dyDescent="0.45">
      <c r="B112" s="300"/>
      <c r="C112" s="250" t="str">
        <f>IF(B112="","",VLOOKUP(B112,計算シート!$B$20:$D$300,2,FALSE))</f>
        <v/>
      </c>
      <c r="D112" s="251" t="str">
        <f>IF(B112="","",VLOOKUP(B112,'出力シート（主要）'!$B$20:$K$1079,4,FALSE))</f>
        <v/>
      </c>
      <c r="E112" s="252" t="str">
        <f>IF(B112="", "", VLOOKUP(B112, 計算シート!FR:FS, 2, FALSE))</f>
        <v/>
      </c>
      <c r="F112" s="396"/>
      <c r="G112" s="397"/>
      <c r="H112" s="404"/>
      <c r="I112" s="405"/>
      <c r="J112" s="405"/>
      <c r="K112" s="397"/>
    </row>
    <row r="113" spans="2:11" ht="19.5" customHeight="1" x14ac:dyDescent="0.45">
      <c r="B113" s="300"/>
      <c r="C113" s="250" t="str">
        <f>IF(B113="","",VLOOKUP(B113,計算シート!$B$20:$D$300,2,FALSE))</f>
        <v/>
      </c>
      <c r="D113" s="251" t="str">
        <f>IF(B113="","",VLOOKUP(B113,'出力シート（主要）'!$B$20:$K$1079,4,FALSE))</f>
        <v/>
      </c>
      <c r="E113" s="252" t="str">
        <f>IF(B113="", "", VLOOKUP(B113, 計算シート!FR:FS, 2, FALSE))</f>
        <v/>
      </c>
      <c r="F113" s="396"/>
      <c r="G113" s="397"/>
      <c r="H113" s="404"/>
      <c r="I113" s="405"/>
      <c r="J113" s="405"/>
      <c r="K113" s="397"/>
    </row>
    <row r="114" spans="2:11" ht="19.5" customHeight="1" x14ac:dyDescent="0.45">
      <c r="B114" s="300"/>
      <c r="C114" s="250" t="str">
        <f>IF(B114="","",VLOOKUP(B114,計算シート!$B$20:$D$300,2,FALSE))</f>
        <v/>
      </c>
      <c r="D114" s="251" t="str">
        <f>IF(B114="","",VLOOKUP(B114,'出力シート（主要）'!$B$20:$K$1079,4,FALSE))</f>
        <v/>
      </c>
      <c r="E114" s="252" t="str">
        <f>IF(B114="", "", VLOOKUP(B114, 計算シート!FR:FS, 2, FALSE))</f>
        <v/>
      </c>
      <c r="F114" s="396"/>
      <c r="G114" s="397"/>
      <c r="H114" s="404"/>
      <c r="I114" s="405"/>
      <c r="J114" s="405"/>
      <c r="K114" s="397"/>
    </row>
    <row r="115" spans="2:11" ht="19.5" customHeight="1" x14ac:dyDescent="0.45">
      <c r="B115" s="300"/>
      <c r="C115" s="250" t="str">
        <f>IF(B115="","",VLOOKUP(B115,計算シート!$B$20:$D$300,2,FALSE))</f>
        <v/>
      </c>
      <c r="D115" s="251" t="str">
        <f>IF(B115="","",VLOOKUP(B115,'出力シート（主要）'!$B$20:$K$1079,4,FALSE))</f>
        <v/>
      </c>
      <c r="E115" s="252" t="str">
        <f>IF(B115="", "", VLOOKUP(B115, 計算シート!FR:FS, 2, FALSE))</f>
        <v/>
      </c>
      <c r="F115" s="396"/>
      <c r="G115" s="397"/>
      <c r="H115" s="404"/>
      <c r="I115" s="405"/>
      <c r="J115" s="405"/>
      <c r="K115" s="397"/>
    </row>
    <row r="116" spans="2:11" ht="19.5" customHeight="1" x14ac:dyDescent="0.45">
      <c r="B116" s="300"/>
      <c r="C116" s="250" t="str">
        <f>IF(B116="","",VLOOKUP(B116,計算シート!$B$20:$D$300,2,FALSE))</f>
        <v/>
      </c>
      <c r="D116" s="251" t="str">
        <f>IF(B116="","",VLOOKUP(B116,'出力シート（主要）'!$B$20:$K$1079,4,FALSE))</f>
        <v/>
      </c>
      <c r="E116" s="252" t="str">
        <f>IF(B116="", "", VLOOKUP(B116, 計算シート!FR:FS, 2, FALSE))</f>
        <v/>
      </c>
      <c r="F116" s="396"/>
      <c r="G116" s="397"/>
      <c r="H116" s="404"/>
      <c r="I116" s="405"/>
      <c r="J116" s="405"/>
      <c r="K116" s="397"/>
    </row>
    <row r="117" spans="2:11" ht="19.5" customHeight="1" x14ac:dyDescent="0.45">
      <c r="B117" s="300"/>
      <c r="C117" s="250" t="str">
        <f>IF(B117="","",VLOOKUP(B117,計算シート!$B$20:$D$300,2,FALSE))</f>
        <v/>
      </c>
      <c r="D117" s="251" t="str">
        <f>IF(B117="","",VLOOKUP(B117,'出力シート（主要）'!$B$20:$K$1079,4,FALSE))</f>
        <v/>
      </c>
      <c r="E117" s="252" t="str">
        <f>IF(B117="", "", VLOOKUP(B117, 計算シート!FR:FS, 2, FALSE))</f>
        <v/>
      </c>
      <c r="F117" s="396"/>
      <c r="G117" s="397"/>
      <c r="H117" s="404"/>
      <c r="I117" s="405"/>
      <c r="J117" s="405"/>
      <c r="K117" s="397"/>
    </row>
    <row r="118" spans="2:11" ht="19.5" customHeight="1" x14ac:dyDescent="0.45">
      <c r="B118" s="300"/>
      <c r="C118" s="250" t="str">
        <f>IF(B118="","",VLOOKUP(B118,計算シート!$B$20:$D$300,2,FALSE))</f>
        <v/>
      </c>
      <c r="D118" s="251" t="str">
        <f>IF(B118="","",VLOOKUP(B118,'出力シート（主要）'!$B$20:$K$1079,4,FALSE))</f>
        <v/>
      </c>
      <c r="E118" s="252" t="str">
        <f>IF(B118="", "", VLOOKUP(B118, 計算シート!FR:FS, 2, FALSE))</f>
        <v/>
      </c>
      <c r="F118" s="396"/>
      <c r="G118" s="397"/>
      <c r="H118" s="404"/>
      <c r="I118" s="405"/>
      <c r="J118" s="405"/>
      <c r="K118" s="397"/>
    </row>
    <row r="119" spans="2:11" ht="19.5" customHeight="1" x14ac:dyDescent="0.45">
      <c r="B119" s="300"/>
      <c r="C119" s="250" t="str">
        <f>IF(B119="","",VLOOKUP(B119,計算シート!$B$20:$D$300,2,FALSE))</f>
        <v/>
      </c>
      <c r="D119" s="251" t="str">
        <f>IF(B119="","",VLOOKUP(B119,'出力シート（主要）'!$B$20:$K$1079,4,FALSE))</f>
        <v/>
      </c>
      <c r="E119" s="252" t="str">
        <f>IF(B119="", "", VLOOKUP(B119, 計算シート!FR:FS, 2, FALSE))</f>
        <v/>
      </c>
      <c r="F119" s="396"/>
      <c r="G119" s="397"/>
      <c r="H119" s="404"/>
      <c r="I119" s="405"/>
      <c r="J119" s="405"/>
      <c r="K119" s="397"/>
    </row>
    <row r="120" spans="2:11" ht="19.5" customHeight="1" x14ac:dyDescent="0.45">
      <c r="B120" s="300"/>
      <c r="C120" s="250" t="str">
        <f>IF(B120="","",VLOOKUP(B120,計算シート!$B$20:$D$300,2,FALSE))</f>
        <v/>
      </c>
      <c r="D120" s="251" t="str">
        <f>IF(B120="","",VLOOKUP(B120,'出力シート（主要）'!$B$20:$K$1079,4,FALSE))</f>
        <v/>
      </c>
      <c r="E120" s="252" t="str">
        <f>IF(B120="", "", VLOOKUP(B120, 計算シート!FR:FS, 2, FALSE))</f>
        <v/>
      </c>
      <c r="F120" s="396"/>
      <c r="G120" s="397"/>
      <c r="H120" s="404"/>
      <c r="I120" s="405"/>
      <c r="J120" s="405"/>
      <c r="K120" s="397"/>
    </row>
    <row r="121" spans="2:11" ht="19.5" customHeight="1" x14ac:dyDescent="0.45">
      <c r="B121" s="300"/>
      <c r="C121" s="250" t="str">
        <f>IF(B121="","",VLOOKUP(B121,計算シート!$B$20:$D$300,2,FALSE))</f>
        <v/>
      </c>
      <c r="D121" s="251" t="str">
        <f>IF(B121="","",VLOOKUP(B121,'出力シート（主要）'!$B$20:$K$1079,4,FALSE))</f>
        <v/>
      </c>
      <c r="E121" s="252" t="str">
        <f>IF(B121="", "", VLOOKUP(B121, 計算シート!FR:FS, 2, FALSE))</f>
        <v/>
      </c>
      <c r="F121" s="396"/>
      <c r="G121" s="397"/>
      <c r="H121" s="404"/>
      <c r="I121" s="405"/>
      <c r="J121" s="405"/>
      <c r="K121" s="397"/>
    </row>
    <row r="122" spans="2:11" ht="19.5" customHeight="1" x14ac:dyDescent="0.45">
      <c r="B122" s="300"/>
      <c r="C122" s="250" t="str">
        <f>IF(B122="","",VLOOKUP(B122,計算シート!$B$20:$D$300,2,FALSE))</f>
        <v/>
      </c>
      <c r="D122" s="251" t="str">
        <f>IF(B122="","",VLOOKUP(B122,'出力シート（主要）'!$B$20:$K$1079,4,FALSE))</f>
        <v/>
      </c>
      <c r="E122" s="252" t="str">
        <f>IF(B122="", "", VLOOKUP(B122, 計算シート!FR:FS, 2, FALSE))</f>
        <v/>
      </c>
      <c r="F122" s="396"/>
      <c r="G122" s="397"/>
      <c r="H122" s="404"/>
      <c r="I122" s="405"/>
      <c r="J122" s="405"/>
      <c r="K122" s="397"/>
    </row>
  </sheetData>
  <sheetProtection password="C3B3" sheet="1" objects="1" scenarios="1"/>
  <mergeCells count="8">
    <mergeCell ref="B1:D1"/>
    <mergeCell ref="H3:K3"/>
    <mergeCell ref="B3:B4"/>
    <mergeCell ref="C3:C4"/>
    <mergeCell ref="D3:D4"/>
    <mergeCell ref="E3:E4"/>
    <mergeCell ref="D2:K2"/>
    <mergeCell ref="F3:G3"/>
  </mergeCells>
  <phoneticPr fontId="11"/>
  <pageMargins left="0.7" right="0.7" top="0.75" bottom="0.75" header="0.3" footer="0.3"/>
  <pageSetup paperSize="9" scale="23" orientation="landscape"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tabColor theme="7"/>
    <pageSetUpPr fitToPage="1"/>
  </sheetPr>
  <dimension ref="B1:I101"/>
  <sheetViews>
    <sheetView zoomScale="90" zoomScaleNormal="90" workbookViewId="0">
      <selection activeCell="B4" sqref="B4"/>
    </sheetView>
  </sheetViews>
  <sheetFormatPr defaultColWidth="9" defaultRowHeight="18.75" x14ac:dyDescent="0.45"/>
  <cols>
    <col min="1" max="1" width="5" style="1" customWidth="1"/>
    <col min="2" max="2" width="6.875" style="1" customWidth="1"/>
    <col min="3" max="3" width="17.125" style="1" customWidth="1"/>
    <col min="4" max="4" width="55.125" style="2" customWidth="1"/>
    <col min="5" max="5" width="12.625" style="1" customWidth="1"/>
    <col min="6" max="6" width="12.875" style="1" customWidth="1"/>
    <col min="7" max="16384" width="9" style="1"/>
  </cols>
  <sheetData>
    <row r="1" spans="2:9" s="6" customFormat="1" ht="27" customHeight="1" x14ac:dyDescent="0.45">
      <c r="B1" s="568" t="s">
        <v>1406</v>
      </c>
      <c r="C1" s="568"/>
      <c r="D1" s="568"/>
      <c r="E1" s="173"/>
      <c r="F1" s="173"/>
      <c r="G1" s="173"/>
      <c r="H1" s="173"/>
      <c r="I1" s="173"/>
    </row>
    <row r="2" spans="2:9" ht="19.5" customHeight="1" thickBot="1" x14ac:dyDescent="0.5">
      <c r="D2" s="595" t="s">
        <v>1407</v>
      </c>
      <c r="E2" s="595"/>
      <c r="F2" s="595"/>
      <c r="G2" s="173"/>
      <c r="H2" s="173"/>
      <c r="I2" s="173"/>
    </row>
    <row r="3" spans="2:9" s="4" customFormat="1" ht="49.5" customHeight="1" thickBot="1" x14ac:dyDescent="0.2">
      <c r="B3" s="13" t="s">
        <v>114</v>
      </c>
      <c r="C3" s="91" t="s">
        <v>96</v>
      </c>
      <c r="D3" s="19" t="s">
        <v>97</v>
      </c>
      <c r="E3" s="11" t="s">
        <v>111</v>
      </c>
      <c r="F3" s="77" t="s">
        <v>109</v>
      </c>
    </row>
    <row r="4" spans="2:9" ht="19.5" customHeight="1" x14ac:dyDescent="0.45">
      <c r="B4" s="406"/>
      <c r="C4" s="250" t="str">
        <f>IF(B4 = "","", VLOOKUP(B4,'出力シート（主要）'!$B$20:$D$1079,2,FALSE))</f>
        <v/>
      </c>
      <c r="D4" s="251" t="str">
        <f>IF(B4 = "", "",VLOOKUP(B4,'出力シート（主要）'!$B$20:$K$1079,4,FALSE))</f>
        <v/>
      </c>
      <c r="E4" s="252" t="str">
        <f>IF(B4="", "", VLOOKUP(B4,計算シート!FR:FS,2,FALSE))</f>
        <v/>
      </c>
      <c r="F4" s="407"/>
    </row>
    <row r="5" spans="2:9" ht="19.5" customHeight="1" x14ac:dyDescent="0.45">
      <c r="B5" s="408"/>
      <c r="C5" s="250" t="str">
        <f>IF(B5 = "","", VLOOKUP(B5,'出力シート（主要）'!$B$20:$D$1079,2,FALSE))</f>
        <v/>
      </c>
      <c r="D5" s="251" t="str">
        <f>IF(B5 = "", "",VLOOKUP(B5,'出力シート（主要）'!$B$20:$K$1079,4,FALSE))</f>
        <v/>
      </c>
      <c r="E5" s="252" t="str">
        <f>IF(B5="", "", VLOOKUP(B5,計算シート!FR:FS,2,FALSE))</f>
        <v/>
      </c>
      <c r="F5" s="407"/>
    </row>
    <row r="6" spans="2:9" ht="19.5" customHeight="1" x14ac:dyDescent="0.45">
      <c r="B6" s="409"/>
      <c r="C6" s="250" t="str">
        <f>IF(B6 = "","", VLOOKUP(B6,'出力シート（主要）'!$B$20:$D$1079,2,FALSE))</f>
        <v/>
      </c>
      <c r="D6" s="251" t="str">
        <f>IF(B6 = "", "",VLOOKUP(B6,'出力シート（主要）'!$B$20:$K$1079,4,FALSE))</f>
        <v/>
      </c>
      <c r="E6" s="252" t="str">
        <f>IF(B6="", "", VLOOKUP(B6,計算シート!FR:FS,2,FALSE))</f>
        <v/>
      </c>
      <c r="F6" s="407"/>
    </row>
    <row r="7" spans="2:9" ht="19.5" customHeight="1" x14ac:dyDescent="0.45">
      <c r="B7" s="409"/>
      <c r="C7" s="250" t="str">
        <f>IF(B7 = "","", VLOOKUP(B7,'出力シート（主要）'!$B$20:$D$1079,2,FALSE))</f>
        <v/>
      </c>
      <c r="D7" s="251" t="str">
        <f>IF(B7 = "", "",VLOOKUP(B7,'出力シート（主要）'!$B$20:$K$1079,4,FALSE))</f>
        <v/>
      </c>
      <c r="E7" s="252" t="str">
        <f>IF(B7="", "", VLOOKUP(B7,計算シート!FR:FS,2,FALSE))</f>
        <v/>
      </c>
      <c r="F7" s="407"/>
    </row>
    <row r="8" spans="2:9" ht="19.5" customHeight="1" x14ac:dyDescent="0.45">
      <c r="B8" s="409"/>
      <c r="C8" s="250" t="str">
        <f>IF(B8 = "","", VLOOKUP(B8,'出力シート（主要）'!$B$20:$D$1079,2,FALSE))</f>
        <v/>
      </c>
      <c r="D8" s="251" t="str">
        <f>IF(B8 = "", "",VLOOKUP(B8,'出力シート（主要）'!$B$20:$K$1079,4,FALSE))</f>
        <v/>
      </c>
      <c r="E8" s="252" t="str">
        <f>IF(B8="", "", VLOOKUP(B8,計算シート!FR:FS,2,FALSE))</f>
        <v/>
      </c>
      <c r="F8" s="407"/>
    </row>
    <row r="9" spans="2:9" ht="19.5" customHeight="1" x14ac:dyDescent="0.45">
      <c r="B9" s="409"/>
      <c r="C9" s="250" t="str">
        <f>IF(B9 = "","", VLOOKUP(B9,'出力シート（主要）'!$B$20:$D$1079,2,FALSE))</f>
        <v/>
      </c>
      <c r="D9" s="251" t="str">
        <f>IF(B9 = "", "",VLOOKUP(B9,'出力シート（主要）'!$B$20:$K$1079,4,FALSE))</f>
        <v/>
      </c>
      <c r="E9" s="252" t="str">
        <f>IF(B9="", "", VLOOKUP(B9,計算シート!FR:FS,2,FALSE))</f>
        <v/>
      </c>
      <c r="F9" s="407"/>
    </row>
    <row r="10" spans="2:9" ht="19.5" customHeight="1" x14ac:dyDescent="0.45">
      <c r="B10" s="409"/>
      <c r="C10" s="250" t="str">
        <f>IF(B10 = "","", VLOOKUP(B10,'出力シート（主要）'!$B$20:$D$1079,2,FALSE))</f>
        <v/>
      </c>
      <c r="D10" s="251" t="str">
        <f>IF(B10 = "", "",VLOOKUP(B10,'出力シート（主要）'!$B$20:$K$1079,4,FALSE))</f>
        <v/>
      </c>
      <c r="E10" s="252" t="str">
        <f>IF(B10="", "", VLOOKUP(B10,計算シート!FR:FS,2,FALSE))</f>
        <v/>
      </c>
      <c r="F10" s="407"/>
    </row>
    <row r="11" spans="2:9" ht="19.5" customHeight="1" x14ac:dyDescent="0.45">
      <c r="B11" s="409"/>
      <c r="C11" s="250" t="str">
        <f>IF(B11 = "","", VLOOKUP(B11,'出力シート（主要）'!$B$20:$D$1079,2,FALSE))</f>
        <v/>
      </c>
      <c r="D11" s="251" t="str">
        <f>IF(B11 = "", "",VLOOKUP(B11,'出力シート（主要）'!$B$20:$K$1079,4,FALSE))</f>
        <v/>
      </c>
      <c r="E11" s="252" t="str">
        <f>IF(B11="", "", VLOOKUP(B11,計算シート!FR:FS,2,FALSE))</f>
        <v/>
      </c>
      <c r="F11" s="407"/>
    </row>
    <row r="12" spans="2:9" ht="19.5" customHeight="1" x14ac:dyDescent="0.45">
      <c r="B12" s="409"/>
      <c r="C12" s="250" t="str">
        <f>IF(B12 = "","", VLOOKUP(B12,'出力シート（主要）'!$B$20:$D$1079,2,FALSE))</f>
        <v/>
      </c>
      <c r="D12" s="251" t="str">
        <f>IF(B12 = "", "",VLOOKUP(B12,'出力シート（主要）'!$B$20:$K$1079,4,FALSE))</f>
        <v/>
      </c>
      <c r="E12" s="252" t="str">
        <f>IF(B12="", "", VLOOKUP(B12,計算シート!FR:FS,2,FALSE))</f>
        <v/>
      </c>
      <c r="F12" s="407"/>
    </row>
    <row r="13" spans="2:9" ht="19.5" customHeight="1" x14ac:dyDescent="0.45">
      <c r="B13" s="409"/>
      <c r="C13" s="250" t="str">
        <f>IF(B13 = "","", VLOOKUP(B13,'出力シート（主要）'!$B$20:$D$1079,2,FALSE))</f>
        <v/>
      </c>
      <c r="D13" s="251" t="str">
        <f>IF(B13 = "", "",VLOOKUP(B13,'出力シート（主要）'!$B$20:$K$1079,4,FALSE))</f>
        <v/>
      </c>
      <c r="E13" s="252" t="str">
        <f>IF(B13="", "", VLOOKUP(B13,計算シート!FR:FS,2,FALSE))</f>
        <v/>
      </c>
      <c r="F13" s="407"/>
    </row>
    <row r="14" spans="2:9" ht="19.5" customHeight="1" x14ac:dyDescent="0.45">
      <c r="B14" s="409"/>
      <c r="C14" s="250" t="str">
        <f>IF(B14 = "","", VLOOKUP(B14,'出力シート（主要）'!$B$20:$D$1079,2,FALSE))</f>
        <v/>
      </c>
      <c r="D14" s="251" t="str">
        <f>IF(B14 = "", "",VLOOKUP(B14,'出力シート（主要）'!$B$20:$K$1079,4,FALSE))</f>
        <v/>
      </c>
      <c r="E14" s="252" t="str">
        <f>IF(B14="", "", VLOOKUP(B14,計算シート!FR:FS,2,FALSE))</f>
        <v/>
      </c>
      <c r="F14" s="407"/>
    </row>
    <row r="15" spans="2:9" ht="19.5" customHeight="1" x14ac:dyDescent="0.45">
      <c r="B15" s="409"/>
      <c r="C15" s="250" t="str">
        <f>IF(B15 = "","", VLOOKUP(B15,'出力シート（主要）'!$B$20:$D$1079,2,FALSE))</f>
        <v/>
      </c>
      <c r="D15" s="251" t="str">
        <f>IF(B15 = "", "",VLOOKUP(B15,'出力シート（主要）'!$B$20:$K$1079,4,FALSE))</f>
        <v/>
      </c>
      <c r="E15" s="252" t="str">
        <f>IF(B15="", "", VLOOKUP(B15,計算シート!FR:FS,2,FALSE))</f>
        <v/>
      </c>
      <c r="F15" s="407"/>
    </row>
    <row r="16" spans="2:9" ht="19.5" customHeight="1" x14ac:dyDescent="0.45">
      <c r="B16" s="409"/>
      <c r="C16" s="250" t="str">
        <f>IF(B16 = "","", VLOOKUP(B16,'出力シート（主要）'!$B$20:$D$1079,2,FALSE))</f>
        <v/>
      </c>
      <c r="D16" s="251" t="str">
        <f>IF(B16 = "", "",VLOOKUP(B16,'出力シート（主要）'!$B$20:$K$1079,4,FALSE))</f>
        <v/>
      </c>
      <c r="E16" s="252" t="str">
        <f>IF(B16="", "", VLOOKUP(B16,計算シート!FR:FS,2,FALSE))</f>
        <v/>
      </c>
      <c r="F16" s="407"/>
    </row>
    <row r="17" spans="2:6" ht="19.5" customHeight="1" x14ac:dyDescent="0.45">
      <c r="B17" s="409"/>
      <c r="C17" s="250" t="str">
        <f>IF(B17 = "","", VLOOKUP(B17,'出力シート（主要）'!$B$20:$D$1079,2,FALSE))</f>
        <v/>
      </c>
      <c r="D17" s="251" t="str">
        <f>IF(B17 = "", "",VLOOKUP(B17,'出力シート（主要）'!$B$20:$K$1079,4,FALSE))</f>
        <v/>
      </c>
      <c r="E17" s="252" t="str">
        <f>IF(B17="", "", VLOOKUP(B17,計算シート!FR:FS,2,FALSE))</f>
        <v/>
      </c>
      <c r="F17" s="407"/>
    </row>
    <row r="18" spans="2:6" ht="19.5" customHeight="1" x14ac:dyDescent="0.45">
      <c r="B18" s="409"/>
      <c r="C18" s="250" t="str">
        <f>IF(B18 = "","", VLOOKUP(B18,'出力シート（主要）'!$B$20:$D$1079,2,FALSE))</f>
        <v/>
      </c>
      <c r="D18" s="251" t="str">
        <f>IF(B18 = "", "",VLOOKUP(B18,'出力シート（主要）'!$B$20:$K$1079,4,FALSE))</f>
        <v/>
      </c>
      <c r="E18" s="252" t="str">
        <f>IF(B18="", "", VLOOKUP(B18,計算シート!FR:FS,2,FALSE))</f>
        <v/>
      </c>
      <c r="F18" s="407"/>
    </row>
    <row r="19" spans="2:6" ht="19.5" customHeight="1" x14ac:dyDescent="0.45">
      <c r="B19" s="409"/>
      <c r="C19" s="250" t="str">
        <f>IF(B19 = "","", VLOOKUP(B19,'出力シート（主要）'!$B$20:$D$1079,2,FALSE))</f>
        <v/>
      </c>
      <c r="D19" s="251" t="str">
        <f>IF(B19 = "", "",VLOOKUP(B19,'出力シート（主要）'!$B$20:$K$1079,4,FALSE))</f>
        <v/>
      </c>
      <c r="E19" s="252" t="str">
        <f>IF(B19="", "", VLOOKUP(B19,計算シート!FR:FS,2,FALSE))</f>
        <v/>
      </c>
      <c r="F19" s="410"/>
    </row>
    <row r="20" spans="2:6" ht="19.5" customHeight="1" x14ac:dyDescent="0.45">
      <c r="B20" s="409"/>
      <c r="C20" s="250" t="str">
        <f>IF(B20 = "","", VLOOKUP(B20,'出力シート（主要）'!$B$20:$D$1079,2,FALSE))</f>
        <v/>
      </c>
      <c r="D20" s="251" t="str">
        <f>IF(B20 = "", "",VLOOKUP(B20,'出力シート（主要）'!$B$20:$K$1079,4,FALSE))</f>
        <v/>
      </c>
      <c r="E20" s="252" t="str">
        <f>IF(B20="", "", VLOOKUP(B20,計算シート!FR:FS,2,FALSE))</f>
        <v/>
      </c>
      <c r="F20" s="410"/>
    </row>
    <row r="21" spans="2:6" ht="19.5" customHeight="1" x14ac:dyDescent="0.45">
      <c r="B21" s="409"/>
      <c r="C21" s="250" t="str">
        <f>IF(B21 = "","", VLOOKUP(B21,'出力シート（主要）'!$B$20:$D$1079,2,FALSE))</f>
        <v/>
      </c>
      <c r="D21" s="251" t="str">
        <f>IF(B21 = "", "",VLOOKUP(B21,'出力シート（主要）'!$B$20:$K$1079,4,FALSE))</f>
        <v/>
      </c>
      <c r="E21" s="252" t="str">
        <f>IF(B21="", "", VLOOKUP(B21,計算シート!FR:FS,2,FALSE))</f>
        <v/>
      </c>
      <c r="F21" s="410"/>
    </row>
    <row r="22" spans="2:6" ht="19.5" customHeight="1" x14ac:dyDescent="0.45">
      <c r="B22" s="409"/>
      <c r="C22" s="250" t="str">
        <f>IF(B22 = "","", VLOOKUP(B22,'出力シート（主要）'!$B$20:$D$1079,2,FALSE))</f>
        <v/>
      </c>
      <c r="D22" s="251" t="str">
        <f>IF(B22 = "", "",VLOOKUP(B22,'出力シート（主要）'!$B$20:$K$1079,4,FALSE))</f>
        <v/>
      </c>
      <c r="E22" s="252" t="str">
        <f>IF(B22="", "", VLOOKUP(B22,計算シート!FR:FS,2,FALSE))</f>
        <v/>
      </c>
      <c r="F22" s="410"/>
    </row>
    <row r="23" spans="2:6" ht="19.5" customHeight="1" x14ac:dyDescent="0.45">
      <c r="B23" s="409"/>
      <c r="C23" s="250" t="str">
        <f>IF(B23 = "","", VLOOKUP(B23,'出力シート（主要）'!$B$20:$D$1079,2,FALSE))</f>
        <v/>
      </c>
      <c r="D23" s="251" t="str">
        <f>IF(B23 = "", "",VLOOKUP(B23,'出力シート（主要）'!$B$20:$K$1079,4,FALSE))</f>
        <v/>
      </c>
      <c r="E23" s="252" t="str">
        <f>IF(B23="", "", VLOOKUP(B23,計算シート!FR:FS,2,FALSE))</f>
        <v/>
      </c>
      <c r="F23" s="410"/>
    </row>
    <row r="24" spans="2:6" ht="19.5" customHeight="1" x14ac:dyDescent="0.45">
      <c r="B24" s="409"/>
      <c r="C24" s="250" t="str">
        <f>IF(B24 = "","", VLOOKUP(B24,'出力シート（主要）'!$B$20:$D$1079,2,FALSE))</f>
        <v/>
      </c>
      <c r="D24" s="251" t="str">
        <f>IF(B24 = "", "",VLOOKUP(B24,'出力シート（主要）'!$B$20:$K$1079,4,FALSE))</f>
        <v/>
      </c>
      <c r="E24" s="252" t="str">
        <f>IF(B24="", "", VLOOKUP(B24,計算シート!FR:FS,2,FALSE))</f>
        <v/>
      </c>
      <c r="F24" s="410"/>
    </row>
    <row r="25" spans="2:6" ht="19.5" customHeight="1" x14ac:dyDescent="0.45">
      <c r="B25" s="409"/>
      <c r="C25" s="250" t="str">
        <f>IF(B25 = "","", VLOOKUP(B25,'出力シート（主要）'!$B$20:$D$1079,2,FALSE))</f>
        <v/>
      </c>
      <c r="D25" s="251" t="str">
        <f>IF(B25 = "", "",VLOOKUP(B25,'出力シート（主要）'!$B$20:$K$1079,4,FALSE))</f>
        <v/>
      </c>
      <c r="E25" s="252" t="str">
        <f>IF(B25="", "", VLOOKUP(B25,計算シート!FR:FS,2,FALSE))</f>
        <v/>
      </c>
      <c r="F25" s="410"/>
    </row>
    <row r="26" spans="2:6" ht="19.5" customHeight="1" x14ac:dyDescent="0.45">
      <c r="B26" s="409"/>
      <c r="C26" s="250" t="str">
        <f>IF(B26 = "","", VLOOKUP(B26,'出力シート（主要）'!$B$20:$D$1079,2,FALSE))</f>
        <v/>
      </c>
      <c r="D26" s="251" t="str">
        <f>IF(B26 = "", "",VLOOKUP(B26,'出力シート（主要）'!$B$20:$K$1079,4,FALSE))</f>
        <v/>
      </c>
      <c r="E26" s="252" t="str">
        <f>IF(B26="", "", VLOOKUP(B26,計算シート!FR:FS,2,FALSE))</f>
        <v/>
      </c>
      <c r="F26" s="410"/>
    </row>
    <row r="27" spans="2:6" ht="19.5" customHeight="1" x14ac:dyDescent="0.45">
      <c r="B27" s="409"/>
      <c r="C27" s="250" t="str">
        <f>IF(B27 = "","", VLOOKUP(B27,'出力シート（主要）'!$B$20:$D$1079,2,FALSE))</f>
        <v/>
      </c>
      <c r="D27" s="251" t="str">
        <f>IF(B27 = "", "",VLOOKUP(B27,'出力シート（主要）'!$B$20:$K$1079,4,FALSE))</f>
        <v/>
      </c>
      <c r="E27" s="252" t="str">
        <f>IF(B27="", "", VLOOKUP(B27,計算シート!FR:FS,2,FALSE))</f>
        <v/>
      </c>
      <c r="F27" s="410"/>
    </row>
    <row r="28" spans="2:6" ht="19.5" customHeight="1" x14ac:dyDescent="0.45">
      <c r="B28" s="409"/>
      <c r="C28" s="250" t="str">
        <f>IF(B28 = "","", VLOOKUP(B28,'出力シート（主要）'!$B$20:$D$1079,2,FALSE))</f>
        <v/>
      </c>
      <c r="D28" s="251" t="str">
        <f>IF(B28 = "", "",VLOOKUP(B28,'出力シート（主要）'!$B$20:$K$1079,4,FALSE))</f>
        <v/>
      </c>
      <c r="E28" s="252" t="str">
        <f>IF(B28="", "", VLOOKUP(B28,計算シート!FR:FS,2,FALSE))</f>
        <v/>
      </c>
      <c r="F28" s="410"/>
    </row>
    <row r="29" spans="2:6" ht="19.5" customHeight="1" x14ac:dyDescent="0.45">
      <c r="B29" s="409"/>
      <c r="C29" s="250" t="str">
        <f>IF(B29 = "","", VLOOKUP(B29,'出力シート（主要）'!$B$20:$D$1079,2,FALSE))</f>
        <v/>
      </c>
      <c r="D29" s="251" t="str">
        <f>IF(B29 = "", "",VLOOKUP(B29,'出力シート（主要）'!$B$20:$K$1079,4,FALSE))</f>
        <v/>
      </c>
      <c r="E29" s="252" t="str">
        <f>IF(B29="", "", VLOOKUP(B29,計算シート!FR:FS,2,FALSE))</f>
        <v/>
      </c>
      <c r="F29" s="410"/>
    </row>
    <row r="30" spans="2:6" ht="19.5" customHeight="1" x14ac:dyDescent="0.45">
      <c r="B30" s="409"/>
      <c r="C30" s="250" t="str">
        <f>IF(B30 = "","", VLOOKUP(B30,'出力シート（主要）'!$B$20:$D$1079,2,FALSE))</f>
        <v/>
      </c>
      <c r="D30" s="251" t="str">
        <f>IF(B30 = "", "",VLOOKUP(B30,'出力シート（主要）'!$B$20:$K$1079,4,FALSE))</f>
        <v/>
      </c>
      <c r="E30" s="252" t="str">
        <f>IF(B30="", "", VLOOKUP(B30,計算シート!FR:FS,2,FALSE))</f>
        <v/>
      </c>
      <c r="F30" s="410"/>
    </row>
    <row r="31" spans="2:6" ht="19.5" customHeight="1" x14ac:dyDescent="0.45">
      <c r="B31" s="409"/>
      <c r="C31" s="250" t="str">
        <f>IF(B31 = "","", VLOOKUP(B31,'出力シート（主要）'!$B$20:$D$1079,2,FALSE))</f>
        <v/>
      </c>
      <c r="D31" s="251" t="str">
        <f>IF(B31 = "", "",VLOOKUP(B31,'出力シート（主要）'!$B$20:$K$1079,4,FALSE))</f>
        <v/>
      </c>
      <c r="E31" s="252" t="str">
        <f>IF(B31="", "", VLOOKUP(B31,計算シート!FR:FS,2,FALSE))</f>
        <v/>
      </c>
      <c r="F31" s="410"/>
    </row>
    <row r="32" spans="2:6" ht="19.5" customHeight="1" x14ac:dyDescent="0.45">
      <c r="B32" s="409"/>
      <c r="C32" s="250" t="str">
        <f>IF(B32 = "","", VLOOKUP(B32,'出力シート（主要）'!$B$20:$D$1079,2,FALSE))</f>
        <v/>
      </c>
      <c r="D32" s="251" t="str">
        <f>IF(B32 = "", "",VLOOKUP(B32,'出力シート（主要）'!$B$20:$K$1079,4,FALSE))</f>
        <v/>
      </c>
      <c r="E32" s="252" t="str">
        <f>IF(B32="", "", VLOOKUP(B32,計算シート!FR:FS,2,FALSE))</f>
        <v/>
      </c>
      <c r="F32" s="410"/>
    </row>
    <row r="33" spans="2:6" ht="19.5" customHeight="1" x14ac:dyDescent="0.45">
      <c r="B33" s="409"/>
      <c r="C33" s="250" t="str">
        <f>IF(B33 = "","", VLOOKUP(B33,'出力シート（主要）'!$B$20:$D$1079,2,FALSE))</f>
        <v/>
      </c>
      <c r="D33" s="251" t="str">
        <f>IF(B33 = "", "",VLOOKUP(B33,'出力シート（主要）'!$B$20:$K$1079,4,FALSE))</f>
        <v/>
      </c>
      <c r="E33" s="252" t="str">
        <f>IF(B33="", "", VLOOKUP(B33,計算シート!FR:FS,2,FALSE))</f>
        <v/>
      </c>
      <c r="F33" s="410"/>
    </row>
    <row r="34" spans="2:6" ht="19.5" customHeight="1" x14ac:dyDescent="0.45">
      <c r="B34" s="409"/>
      <c r="C34" s="250" t="str">
        <f>IF(B34 = "","", VLOOKUP(B34,'出力シート（主要）'!$B$20:$D$1079,2,FALSE))</f>
        <v/>
      </c>
      <c r="D34" s="251" t="str">
        <f>IF(B34 = "", "",VLOOKUP(B34,'出力シート（主要）'!$B$20:$K$1079,4,FALSE))</f>
        <v/>
      </c>
      <c r="E34" s="252" t="str">
        <f>IF(B34="", "", VLOOKUP(B34,計算シート!FR:FS,2,FALSE))</f>
        <v/>
      </c>
      <c r="F34" s="410"/>
    </row>
    <row r="35" spans="2:6" ht="19.5" customHeight="1" x14ac:dyDescent="0.45">
      <c r="B35" s="409"/>
      <c r="C35" s="250" t="str">
        <f>IF(B35 = "","", VLOOKUP(B35,'出力シート（主要）'!$B$20:$D$1079,2,FALSE))</f>
        <v/>
      </c>
      <c r="D35" s="251" t="str">
        <f>IF(B35 = "", "",VLOOKUP(B35,'出力シート（主要）'!$B$20:$K$1079,4,FALSE))</f>
        <v/>
      </c>
      <c r="E35" s="252" t="str">
        <f>IF(B35="", "", VLOOKUP(B35,計算シート!FR:FS,2,FALSE))</f>
        <v/>
      </c>
      <c r="F35" s="410"/>
    </row>
    <row r="36" spans="2:6" ht="19.5" customHeight="1" x14ac:dyDescent="0.45">
      <c r="B36" s="409"/>
      <c r="C36" s="250" t="str">
        <f>IF(B36 = "","", VLOOKUP(B36,'出力シート（主要）'!$B$20:$D$1079,2,FALSE))</f>
        <v/>
      </c>
      <c r="D36" s="251" t="str">
        <f>IF(B36 = "", "",VLOOKUP(B36,'出力シート（主要）'!$B$20:$K$1079,4,FALSE))</f>
        <v/>
      </c>
      <c r="E36" s="252" t="str">
        <f>IF(B36="", "", VLOOKUP(B36,計算シート!FR:FS,2,FALSE))</f>
        <v/>
      </c>
      <c r="F36" s="410"/>
    </row>
    <row r="37" spans="2:6" ht="19.5" customHeight="1" x14ac:dyDescent="0.45">
      <c r="B37" s="409"/>
      <c r="C37" s="250" t="str">
        <f>IF(B37 = "","", VLOOKUP(B37,'出力シート（主要）'!$B$20:$D$1079,2,FALSE))</f>
        <v/>
      </c>
      <c r="D37" s="251" t="str">
        <f>IF(B37 = "", "",VLOOKUP(B37,'出力シート（主要）'!$B$20:$K$1079,4,FALSE))</f>
        <v/>
      </c>
      <c r="E37" s="252" t="str">
        <f>IF(B37="", "", VLOOKUP(B37,計算シート!FR:FS,2,FALSE))</f>
        <v/>
      </c>
      <c r="F37" s="410"/>
    </row>
    <row r="38" spans="2:6" ht="19.5" customHeight="1" x14ac:dyDescent="0.45">
      <c r="B38" s="409"/>
      <c r="C38" s="250" t="str">
        <f>IF(B38 = "","", VLOOKUP(B38,'出力シート（主要）'!$B$20:$D$1079,2,FALSE))</f>
        <v/>
      </c>
      <c r="D38" s="251" t="str">
        <f>IF(B38 = "", "",VLOOKUP(B38,'出力シート（主要）'!$B$20:$K$1079,4,FALSE))</f>
        <v/>
      </c>
      <c r="E38" s="252" t="str">
        <f>IF(B38="", "", VLOOKUP(B38,計算シート!FR:FS,2,FALSE))</f>
        <v/>
      </c>
      <c r="F38" s="410"/>
    </row>
    <row r="39" spans="2:6" ht="19.5" customHeight="1" x14ac:dyDescent="0.45">
      <c r="B39" s="409"/>
      <c r="C39" s="250" t="str">
        <f>IF(B39 = "","", VLOOKUP(B39,'出力シート（主要）'!$B$20:$D$1079,2,FALSE))</f>
        <v/>
      </c>
      <c r="D39" s="251" t="str">
        <f>IF(B39 = "", "",VLOOKUP(B39,'出力シート（主要）'!$B$20:$K$1079,4,FALSE))</f>
        <v/>
      </c>
      <c r="E39" s="252" t="str">
        <f>IF(B39="", "", VLOOKUP(B39,計算シート!FR:FS,2,FALSE))</f>
        <v/>
      </c>
      <c r="F39" s="410"/>
    </row>
    <row r="40" spans="2:6" ht="19.5" customHeight="1" x14ac:dyDescent="0.45">
      <c r="B40" s="409"/>
      <c r="C40" s="250" t="str">
        <f>IF(B40 = "","", VLOOKUP(B40,'出力シート（主要）'!$B$20:$D$1079,2,FALSE))</f>
        <v/>
      </c>
      <c r="D40" s="251" t="str">
        <f>IF(B40 = "", "",VLOOKUP(B40,'出力シート（主要）'!$B$20:$K$1079,4,FALSE))</f>
        <v/>
      </c>
      <c r="E40" s="252" t="str">
        <f>IF(B40="", "", VLOOKUP(B40,計算シート!FR:FS,2,FALSE))</f>
        <v/>
      </c>
      <c r="F40" s="410"/>
    </row>
    <row r="41" spans="2:6" ht="19.5" customHeight="1" x14ac:dyDescent="0.45">
      <c r="B41" s="409"/>
      <c r="C41" s="250" t="str">
        <f>IF(B41 = "","", VLOOKUP(B41,'出力シート（主要）'!$B$20:$D$1079,2,FALSE))</f>
        <v/>
      </c>
      <c r="D41" s="251" t="str">
        <f>IF(B41 = "", "",VLOOKUP(B41,'出力シート（主要）'!$B$20:$K$1079,4,FALSE))</f>
        <v/>
      </c>
      <c r="E41" s="252" t="str">
        <f>IF(B41="", "", VLOOKUP(B41,計算シート!FR:FS,2,FALSE))</f>
        <v/>
      </c>
      <c r="F41" s="410"/>
    </row>
    <row r="42" spans="2:6" ht="19.5" customHeight="1" x14ac:dyDescent="0.45">
      <c r="B42" s="409"/>
      <c r="C42" s="250" t="str">
        <f>IF(B42 = "","", VLOOKUP(B42,'出力シート（主要）'!$B$20:$D$1079,2,FALSE))</f>
        <v/>
      </c>
      <c r="D42" s="251" t="str">
        <f>IF(B42 = "", "",VLOOKUP(B42,'出力シート（主要）'!$B$20:$K$1079,4,FALSE))</f>
        <v/>
      </c>
      <c r="E42" s="252" t="str">
        <f>IF(B42="", "", VLOOKUP(B42,計算シート!FR:FS,2,FALSE))</f>
        <v/>
      </c>
      <c r="F42" s="410"/>
    </row>
    <row r="43" spans="2:6" ht="19.5" customHeight="1" x14ac:dyDescent="0.45">
      <c r="B43" s="409"/>
      <c r="C43" s="250" t="str">
        <f>IF(B43 = "","", VLOOKUP(B43,'出力シート（主要）'!$B$20:$D$1079,2,FALSE))</f>
        <v/>
      </c>
      <c r="D43" s="251" t="str">
        <f>IF(B43 = "", "",VLOOKUP(B43,'出力シート（主要）'!$B$20:$K$1079,4,FALSE))</f>
        <v/>
      </c>
      <c r="E43" s="252" t="str">
        <f>IF(B43="", "", VLOOKUP(B43,計算シート!FR:FS,2,FALSE))</f>
        <v/>
      </c>
      <c r="F43" s="410"/>
    </row>
    <row r="44" spans="2:6" ht="19.5" customHeight="1" x14ac:dyDescent="0.45">
      <c r="B44" s="409"/>
      <c r="C44" s="250" t="str">
        <f>IF(B44 = "","", VLOOKUP(B44,'出力シート（主要）'!$B$20:$D$1079,2,FALSE))</f>
        <v/>
      </c>
      <c r="D44" s="251" t="str">
        <f>IF(B44 = "", "",VLOOKUP(B44,'出力シート（主要）'!$B$20:$K$1079,4,FALSE))</f>
        <v/>
      </c>
      <c r="E44" s="252" t="str">
        <f>IF(B44="", "", VLOOKUP(B44,計算シート!FR:FS,2,FALSE))</f>
        <v/>
      </c>
      <c r="F44" s="410"/>
    </row>
    <row r="45" spans="2:6" ht="19.5" customHeight="1" x14ac:dyDescent="0.45">
      <c r="B45" s="409"/>
      <c r="C45" s="250" t="str">
        <f>IF(B45 = "","", VLOOKUP(B45,'出力シート（主要）'!$B$20:$D$1079,2,FALSE))</f>
        <v/>
      </c>
      <c r="D45" s="251" t="str">
        <f>IF(B45 = "", "",VLOOKUP(B45,'出力シート（主要）'!$B$20:$K$1079,4,FALSE))</f>
        <v/>
      </c>
      <c r="E45" s="252" t="str">
        <f>IF(B45="", "", VLOOKUP(B45,計算シート!FR:FS,2,FALSE))</f>
        <v/>
      </c>
      <c r="F45" s="410"/>
    </row>
    <row r="46" spans="2:6" ht="19.5" customHeight="1" x14ac:dyDescent="0.45">
      <c r="B46" s="409"/>
      <c r="C46" s="250" t="str">
        <f>IF(B46 = "","", VLOOKUP(B46,'出力シート（主要）'!$B$20:$D$1079,2,FALSE))</f>
        <v/>
      </c>
      <c r="D46" s="251" t="str">
        <f>IF(B46 = "", "",VLOOKUP(B46,'出力シート（主要）'!$B$20:$K$1079,4,FALSE))</f>
        <v/>
      </c>
      <c r="E46" s="252" t="str">
        <f>IF(B46="", "", VLOOKUP(B46,計算シート!FR:FS,2,FALSE))</f>
        <v/>
      </c>
      <c r="F46" s="410"/>
    </row>
    <row r="47" spans="2:6" ht="19.5" customHeight="1" x14ac:dyDescent="0.45">
      <c r="B47" s="409"/>
      <c r="C47" s="250" t="str">
        <f>IF(B47 = "","", VLOOKUP(B47,'出力シート（主要）'!$B$20:$D$1079,2,FALSE))</f>
        <v/>
      </c>
      <c r="D47" s="251" t="str">
        <f>IF(B47 = "", "",VLOOKUP(B47,'出力シート（主要）'!$B$20:$K$1079,4,FALSE))</f>
        <v/>
      </c>
      <c r="E47" s="252" t="str">
        <f>IF(B47="", "", VLOOKUP(B47,計算シート!FR:FS,2,FALSE))</f>
        <v/>
      </c>
      <c r="F47" s="410"/>
    </row>
    <row r="48" spans="2:6" ht="19.5" customHeight="1" x14ac:dyDescent="0.45">
      <c r="B48" s="409"/>
      <c r="C48" s="250" t="str">
        <f>IF(B48 = "","", VLOOKUP(B48,'出力シート（主要）'!$B$20:$D$1079,2,FALSE))</f>
        <v/>
      </c>
      <c r="D48" s="251" t="str">
        <f>IF(B48 = "", "",VLOOKUP(B48,'出力シート（主要）'!$B$20:$K$1079,4,FALSE))</f>
        <v/>
      </c>
      <c r="E48" s="252" t="str">
        <f>IF(B48="", "", VLOOKUP(B48,計算シート!FR:FS,2,FALSE))</f>
        <v/>
      </c>
      <c r="F48" s="410"/>
    </row>
    <row r="49" spans="2:6" ht="19.5" customHeight="1" x14ac:dyDescent="0.45">
      <c r="B49" s="409"/>
      <c r="C49" s="250" t="str">
        <f>IF(B49 = "","", VLOOKUP(B49,'出力シート（主要）'!$B$20:$D$1079,2,FALSE))</f>
        <v/>
      </c>
      <c r="D49" s="251" t="str">
        <f>IF(B49 = "", "",VLOOKUP(B49,'出力シート（主要）'!$B$20:$K$1079,4,FALSE))</f>
        <v/>
      </c>
      <c r="E49" s="252" t="str">
        <f>IF(B49="", "", VLOOKUP(B49,計算シート!FR:FS,2,FALSE))</f>
        <v/>
      </c>
      <c r="F49" s="410"/>
    </row>
    <row r="50" spans="2:6" ht="19.5" customHeight="1" x14ac:dyDescent="0.45">
      <c r="B50" s="409"/>
      <c r="C50" s="250" t="str">
        <f>IF(B50 = "","", VLOOKUP(B50,'出力シート（主要）'!$B$20:$D$1079,2,FALSE))</f>
        <v/>
      </c>
      <c r="D50" s="251" t="str">
        <f>IF(B50 = "", "",VLOOKUP(B50,'出力シート（主要）'!$B$20:$K$1079,4,FALSE))</f>
        <v/>
      </c>
      <c r="E50" s="252" t="str">
        <f>IF(B50="", "", VLOOKUP(B50,計算シート!FR:FS,2,FALSE))</f>
        <v/>
      </c>
      <c r="F50" s="410"/>
    </row>
    <row r="51" spans="2:6" ht="19.5" customHeight="1" x14ac:dyDescent="0.45">
      <c r="B51" s="409"/>
      <c r="C51" s="250" t="str">
        <f>IF(B51 = "","", VLOOKUP(B51,'出力シート（主要）'!$B$20:$D$1079,2,FALSE))</f>
        <v/>
      </c>
      <c r="D51" s="251" t="str">
        <f>IF(B51 = "", "",VLOOKUP(B51,'出力シート（主要）'!$B$20:$K$1079,4,FALSE))</f>
        <v/>
      </c>
      <c r="E51" s="252" t="str">
        <f>IF(B51="", "", VLOOKUP(B51,計算シート!FR:FS,2,FALSE))</f>
        <v/>
      </c>
      <c r="F51" s="410"/>
    </row>
    <row r="52" spans="2:6" ht="19.5" customHeight="1" x14ac:dyDescent="0.45">
      <c r="B52" s="409"/>
      <c r="C52" s="250" t="str">
        <f>IF(B52 = "","", VLOOKUP(B52,'出力シート（主要）'!$B$20:$D$1079,2,FALSE))</f>
        <v/>
      </c>
      <c r="D52" s="251" t="str">
        <f>IF(B52 = "", "",VLOOKUP(B52,'出力シート（主要）'!$B$20:$K$1079,4,FALSE))</f>
        <v/>
      </c>
      <c r="E52" s="252" t="str">
        <f>IF(B52="", "", VLOOKUP(B52,計算シート!FR:FS,2,FALSE))</f>
        <v/>
      </c>
      <c r="F52" s="410"/>
    </row>
    <row r="53" spans="2:6" ht="19.5" customHeight="1" x14ac:dyDescent="0.45">
      <c r="B53" s="409"/>
      <c r="C53" s="250" t="str">
        <f>IF(B53 = "","", VLOOKUP(B53,'出力シート（主要）'!$B$20:$D$1079,2,FALSE))</f>
        <v/>
      </c>
      <c r="D53" s="251" t="str">
        <f>IF(B53 = "", "",VLOOKUP(B53,'出力シート（主要）'!$B$20:$K$1079,4,FALSE))</f>
        <v/>
      </c>
      <c r="E53" s="252" t="str">
        <f>IF(B53="", "", VLOOKUP(B53,計算シート!FR:FS,2,FALSE))</f>
        <v/>
      </c>
      <c r="F53" s="410"/>
    </row>
    <row r="54" spans="2:6" ht="19.5" customHeight="1" x14ac:dyDescent="0.45">
      <c r="B54" s="409"/>
      <c r="C54" s="250" t="str">
        <f>IF(B54 = "","", VLOOKUP(B54,'出力シート（主要）'!$B$20:$D$1079,2,FALSE))</f>
        <v/>
      </c>
      <c r="D54" s="251" t="str">
        <f>IF(B54 = "", "",VLOOKUP(B54,'出力シート（主要）'!$B$20:$K$1079,4,FALSE))</f>
        <v/>
      </c>
      <c r="E54" s="252" t="str">
        <f>IF(B54="", "", VLOOKUP(B54,計算シート!FR:FS,2,FALSE))</f>
        <v/>
      </c>
      <c r="F54" s="410"/>
    </row>
    <row r="55" spans="2:6" ht="19.5" customHeight="1" x14ac:dyDescent="0.45">
      <c r="B55" s="409"/>
      <c r="C55" s="250" t="str">
        <f>IF(B55 = "","", VLOOKUP(B55,'出力シート（主要）'!$B$20:$D$1079,2,FALSE))</f>
        <v/>
      </c>
      <c r="D55" s="251" t="str">
        <f>IF(B55 = "", "",VLOOKUP(B55,'出力シート（主要）'!$B$20:$K$1079,4,FALSE))</f>
        <v/>
      </c>
      <c r="E55" s="252" t="str">
        <f>IF(B55="", "", VLOOKUP(B55,計算シート!FR:FS,2,FALSE))</f>
        <v/>
      </c>
      <c r="F55" s="410"/>
    </row>
    <row r="56" spans="2:6" ht="19.5" customHeight="1" x14ac:dyDescent="0.45">
      <c r="B56" s="409"/>
      <c r="C56" s="250" t="str">
        <f>IF(B56 = "","", VLOOKUP(B56,'出力シート（主要）'!$B$20:$D$1079,2,FALSE))</f>
        <v/>
      </c>
      <c r="D56" s="251" t="str">
        <f>IF(B56 = "", "",VLOOKUP(B56,'出力シート（主要）'!$B$20:$K$1079,4,FALSE))</f>
        <v/>
      </c>
      <c r="E56" s="252" t="str">
        <f>IF(B56="", "", VLOOKUP(B56,計算シート!FR:FS,2,FALSE))</f>
        <v/>
      </c>
      <c r="F56" s="410"/>
    </row>
    <row r="57" spans="2:6" ht="19.5" customHeight="1" x14ac:dyDescent="0.45">
      <c r="B57" s="409"/>
      <c r="C57" s="250" t="str">
        <f>IF(B57 = "","", VLOOKUP(B57,'出力シート（主要）'!$B$20:$D$1079,2,FALSE))</f>
        <v/>
      </c>
      <c r="D57" s="251" t="str">
        <f>IF(B57 = "", "",VLOOKUP(B57,'出力シート（主要）'!$B$20:$K$1079,4,FALSE))</f>
        <v/>
      </c>
      <c r="E57" s="252" t="str">
        <f>IF(B57="", "", VLOOKUP(B57,計算シート!FR:FS,2,FALSE))</f>
        <v/>
      </c>
      <c r="F57" s="410"/>
    </row>
    <row r="58" spans="2:6" ht="19.5" customHeight="1" x14ac:dyDescent="0.45">
      <c r="B58" s="409"/>
      <c r="C58" s="250" t="str">
        <f>IF(B58 = "","", VLOOKUP(B58,'出力シート（主要）'!$B$20:$D$1079,2,FALSE))</f>
        <v/>
      </c>
      <c r="D58" s="251" t="str">
        <f>IF(B58 = "", "",VLOOKUP(B58,'出力シート（主要）'!$B$20:$K$1079,4,FALSE))</f>
        <v/>
      </c>
      <c r="E58" s="252" t="str">
        <f>IF(B58="", "", VLOOKUP(B58,計算シート!FR:FS,2,FALSE))</f>
        <v/>
      </c>
      <c r="F58" s="410"/>
    </row>
    <row r="59" spans="2:6" ht="19.5" customHeight="1" x14ac:dyDescent="0.45">
      <c r="B59" s="409"/>
      <c r="C59" s="250" t="str">
        <f>IF(B59 = "","", VLOOKUP(B59,'出力シート（主要）'!$B$20:$D$1079,2,FALSE))</f>
        <v/>
      </c>
      <c r="D59" s="251" t="str">
        <f>IF(B59 = "", "",VLOOKUP(B59,'出力シート（主要）'!$B$20:$K$1079,4,FALSE))</f>
        <v/>
      </c>
      <c r="E59" s="252" t="str">
        <f>IF(B59="", "", VLOOKUP(B59,計算シート!FR:FS,2,FALSE))</f>
        <v/>
      </c>
      <c r="F59" s="410"/>
    </row>
    <row r="60" spans="2:6" ht="19.5" customHeight="1" x14ac:dyDescent="0.45">
      <c r="B60" s="409"/>
      <c r="C60" s="250" t="str">
        <f>IF(B60 = "","", VLOOKUP(B60,'出力シート（主要）'!$B$20:$D$1079,2,FALSE))</f>
        <v/>
      </c>
      <c r="D60" s="251" t="str">
        <f>IF(B60 = "", "",VLOOKUP(B60,'出力シート（主要）'!$B$20:$K$1079,4,FALSE))</f>
        <v/>
      </c>
      <c r="E60" s="252" t="str">
        <f>IF(B60="", "", VLOOKUP(B60,計算シート!FR:FS,2,FALSE))</f>
        <v/>
      </c>
      <c r="F60" s="410"/>
    </row>
    <row r="61" spans="2:6" ht="19.5" customHeight="1" x14ac:dyDescent="0.45">
      <c r="B61" s="409"/>
      <c r="C61" s="250" t="str">
        <f>IF(B61 = "","", VLOOKUP(B61,'出力シート（主要）'!$B$20:$D$1079,2,FALSE))</f>
        <v/>
      </c>
      <c r="D61" s="251" t="str">
        <f>IF(B61 = "", "",VLOOKUP(B61,'出力シート（主要）'!$B$20:$K$1079,4,FALSE))</f>
        <v/>
      </c>
      <c r="E61" s="252" t="str">
        <f>IF(B61="", "", VLOOKUP(B61,計算シート!FR:FS,2,FALSE))</f>
        <v/>
      </c>
      <c r="F61" s="410"/>
    </row>
    <row r="62" spans="2:6" ht="19.5" customHeight="1" x14ac:dyDescent="0.45">
      <c r="B62" s="409"/>
      <c r="C62" s="250" t="str">
        <f>IF(B62 = "","", VLOOKUP(B62,'出力シート（主要）'!$B$20:$D$1079,2,FALSE))</f>
        <v/>
      </c>
      <c r="D62" s="251" t="str">
        <f>IF(B62 = "", "",VLOOKUP(B62,'出力シート（主要）'!$B$20:$K$1079,4,FALSE))</f>
        <v/>
      </c>
      <c r="E62" s="252" t="str">
        <f>IF(B62="", "", VLOOKUP(B62,計算シート!FR:FS,2,FALSE))</f>
        <v/>
      </c>
      <c r="F62" s="410"/>
    </row>
    <row r="63" spans="2:6" ht="19.5" customHeight="1" x14ac:dyDescent="0.45">
      <c r="B63" s="409"/>
      <c r="C63" s="250" t="str">
        <f>IF(B63 = "","", VLOOKUP(B63,'出力シート（主要）'!$B$20:$D$1079,2,FALSE))</f>
        <v/>
      </c>
      <c r="D63" s="251" t="str">
        <f>IF(B63 = "", "",VLOOKUP(B63,'出力シート（主要）'!$B$20:$K$1079,4,FALSE))</f>
        <v/>
      </c>
      <c r="E63" s="252" t="str">
        <f>IF(B63="", "", VLOOKUP(B63,計算シート!FR:FS,2,FALSE))</f>
        <v/>
      </c>
      <c r="F63" s="410"/>
    </row>
    <row r="64" spans="2:6" ht="19.5" customHeight="1" x14ac:dyDescent="0.45">
      <c r="B64" s="409"/>
      <c r="C64" s="250" t="str">
        <f>IF(B64 = "","", VLOOKUP(B64,'出力シート（主要）'!$B$20:$D$1079,2,FALSE))</f>
        <v/>
      </c>
      <c r="D64" s="251" t="str">
        <f>IF(B64 = "", "",VLOOKUP(B64,'出力シート（主要）'!$B$20:$K$1079,4,FALSE))</f>
        <v/>
      </c>
      <c r="E64" s="252" t="str">
        <f>IF(B64="", "", VLOOKUP(B64,計算シート!FR:FS,2,FALSE))</f>
        <v/>
      </c>
      <c r="F64" s="410"/>
    </row>
    <row r="65" spans="2:6" ht="19.5" customHeight="1" x14ac:dyDescent="0.45">
      <c r="B65" s="409"/>
      <c r="C65" s="250" t="str">
        <f>IF(B65 = "","", VLOOKUP(B65,'出力シート（主要）'!$B$20:$D$1079,2,FALSE))</f>
        <v/>
      </c>
      <c r="D65" s="251" t="str">
        <f>IF(B65 = "", "",VLOOKUP(B65,'出力シート（主要）'!$B$20:$K$1079,4,FALSE))</f>
        <v/>
      </c>
      <c r="E65" s="252" t="str">
        <f>IF(B65="", "", VLOOKUP(B65,計算シート!FR:FS,2,FALSE))</f>
        <v/>
      </c>
      <c r="F65" s="410"/>
    </row>
    <row r="66" spans="2:6" ht="19.5" customHeight="1" x14ac:dyDescent="0.45">
      <c r="B66" s="409"/>
      <c r="C66" s="250" t="str">
        <f>IF(B66 = "","", VLOOKUP(B66,'出力シート（主要）'!$B$20:$D$1079,2,FALSE))</f>
        <v/>
      </c>
      <c r="D66" s="251" t="str">
        <f>IF(B66 = "", "",VLOOKUP(B66,'出力シート（主要）'!$B$20:$K$1079,4,FALSE))</f>
        <v/>
      </c>
      <c r="E66" s="252" t="str">
        <f>IF(B66="", "", VLOOKUP(B66,計算シート!FR:FS,2,FALSE))</f>
        <v/>
      </c>
      <c r="F66" s="410"/>
    </row>
    <row r="67" spans="2:6" ht="19.5" customHeight="1" x14ac:dyDescent="0.45">
      <c r="B67" s="409"/>
      <c r="C67" s="250" t="str">
        <f>IF(B67 = "","", VLOOKUP(B67,'出力シート（主要）'!$B$20:$D$1079,2,FALSE))</f>
        <v/>
      </c>
      <c r="D67" s="251" t="str">
        <f>IF(B67 = "", "",VLOOKUP(B67,'出力シート（主要）'!$B$20:$K$1079,4,FALSE))</f>
        <v/>
      </c>
      <c r="E67" s="252" t="str">
        <f>IF(B67="", "", VLOOKUP(B67,計算シート!FR:FS,2,FALSE))</f>
        <v/>
      </c>
      <c r="F67" s="410"/>
    </row>
    <row r="68" spans="2:6" ht="19.5" customHeight="1" x14ac:dyDescent="0.45">
      <c r="B68" s="409"/>
      <c r="C68" s="250" t="str">
        <f>IF(B68 = "","", VLOOKUP(B68,'出力シート（主要）'!$B$20:$D$1079,2,FALSE))</f>
        <v/>
      </c>
      <c r="D68" s="251" t="str">
        <f>IF(B68 = "", "",VLOOKUP(B68,'出力シート（主要）'!$B$20:$K$1079,4,FALSE))</f>
        <v/>
      </c>
      <c r="E68" s="252" t="str">
        <f>IF(B68="", "", VLOOKUP(B68,計算シート!FR:FS,2,FALSE))</f>
        <v/>
      </c>
      <c r="F68" s="410"/>
    </row>
    <row r="69" spans="2:6" ht="19.5" customHeight="1" x14ac:dyDescent="0.45">
      <c r="B69" s="409"/>
      <c r="C69" s="250" t="str">
        <f>IF(B69 = "","", VLOOKUP(B69,'出力シート（主要）'!$B$20:$D$1079,2,FALSE))</f>
        <v/>
      </c>
      <c r="D69" s="251" t="str">
        <f>IF(B69 = "", "",VLOOKUP(B69,'出力シート（主要）'!$B$20:$K$1079,4,FALSE))</f>
        <v/>
      </c>
      <c r="E69" s="252" t="str">
        <f>IF(B69="", "", VLOOKUP(B69,計算シート!FR:FS,2,FALSE))</f>
        <v/>
      </c>
      <c r="F69" s="410"/>
    </row>
    <row r="70" spans="2:6" ht="19.5" customHeight="1" x14ac:dyDescent="0.45">
      <c r="B70" s="409"/>
      <c r="C70" s="250" t="str">
        <f>IF(B70 = "","", VLOOKUP(B70,'出力シート（主要）'!$B$20:$D$1079,2,FALSE))</f>
        <v/>
      </c>
      <c r="D70" s="251" t="str">
        <f>IF(B70 = "", "",VLOOKUP(B70,'出力シート（主要）'!$B$20:$K$1079,4,FALSE))</f>
        <v/>
      </c>
      <c r="E70" s="252" t="str">
        <f>IF(B70="", "", VLOOKUP(B70,計算シート!FR:FS,2,FALSE))</f>
        <v/>
      </c>
      <c r="F70" s="410"/>
    </row>
    <row r="71" spans="2:6" ht="19.5" customHeight="1" x14ac:dyDescent="0.45">
      <c r="B71" s="409"/>
      <c r="C71" s="250" t="str">
        <f>IF(B71 = "","", VLOOKUP(B71,'出力シート（主要）'!$B$20:$D$1079,2,FALSE))</f>
        <v/>
      </c>
      <c r="D71" s="251" t="str">
        <f>IF(B71 = "", "",VLOOKUP(B71,'出力シート（主要）'!$B$20:$K$1079,4,FALSE))</f>
        <v/>
      </c>
      <c r="E71" s="252" t="str">
        <f>IF(B71="", "", VLOOKUP(B71,計算シート!FR:FS,2,FALSE))</f>
        <v/>
      </c>
      <c r="F71" s="410"/>
    </row>
    <row r="72" spans="2:6" ht="19.5" customHeight="1" x14ac:dyDescent="0.45">
      <c r="B72" s="409"/>
      <c r="C72" s="250" t="str">
        <f>IF(B72 = "","", VLOOKUP(B72,'出力シート（主要）'!$B$20:$D$1079,2,FALSE))</f>
        <v/>
      </c>
      <c r="D72" s="251" t="str">
        <f>IF(B72 = "", "",VLOOKUP(B72,'出力シート（主要）'!$B$20:$K$1079,4,FALSE))</f>
        <v/>
      </c>
      <c r="E72" s="252" t="str">
        <f>IF(B72="", "", VLOOKUP(B72,計算シート!FR:FS,2,FALSE))</f>
        <v/>
      </c>
      <c r="F72" s="410"/>
    </row>
    <row r="73" spans="2:6" ht="19.5" customHeight="1" x14ac:dyDescent="0.45">
      <c r="B73" s="409"/>
      <c r="C73" s="250" t="str">
        <f>IF(B73 = "","", VLOOKUP(B73,'出力シート（主要）'!$B$20:$D$1079,2,FALSE))</f>
        <v/>
      </c>
      <c r="D73" s="251" t="str">
        <f>IF(B73 = "", "",VLOOKUP(B73,'出力シート（主要）'!$B$20:$K$1079,4,FALSE))</f>
        <v/>
      </c>
      <c r="E73" s="252" t="str">
        <f>IF(B73="", "", VLOOKUP(B73,計算シート!FR:FS,2,FALSE))</f>
        <v/>
      </c>
      <c r="F73" s="410"/>
    </row>
    <row r="74" spans="2:6" ht="19.5" customHeight="1" x14ac:dyDescent="0.45">
      <c r="B74" s="409"/>
      <c r="C74" s="250" t="str">
        <f>IF(B74 = "","", VLOOKUP(B74,'出力シート（主要）'!$B$20:$D$1079,2,FALSE))</f>
        <v/>
      </c>
      <c r="D74" s="251" t="str">
        <f>IF(B74 = "", "",VLOOKUP(B74,'出力シート（主要）'!$B$20:$K$1079,4,FALSE))</f>
        <v/>
      </c>
      <c r="E74" s="252" t="str">
        <f>IF(B74="", "", VLOOKUP(B74,計算シート!FR:FS,2,FALSE))</f>
        <v/>
      </c>
      <c r="F74" s="410"/>
    </row>
    <row r="75" spans="2:6" ht="19.5" customHeight="1" x14ac:dyDescent="0.45">
      <c r="B75" s="409"/>
      <c r="C75" s="250" t="str">
        <f>IF(B75 = "","", VLOOKUP(B75,'出力シート（主要）'!$B$20:$D$1079,2,FALSE))</f>
        <v/>
      </c>
      <c r="D75" s="251" t="str">
        <f>IF(B75 = "", "",VLOOKUP(B75,'出力シート（主要）'!$B$20:$K$1079,4,FALSE))</f>
        <v/>
      </c>
      <c r="E75" s="252" t="str">
        <f>IF(B75="", "", VLOOKUP(B75,計算シート!FR:FS,2,FALSE))</f>
        <v/>
      </c>
      <c r="F75" s="410"/>
    </row>
    <row r="76" spans="2:6" ht="19.5" customHeight="1" x14ac:dyDescent="0.45">
      <c r="B76" s="409"/>
      <c r="C76" s="250" t="str">
        <f>IF(B76 = "","", VLOOKUP(B76,'出力シート（主要）'!$B$20:$D$1079,2,FALSE))</f>
        <v/>
      </c>
      <c r="D76" s="251" t="str">
        <f>IF(B76 = "", "",VLOOKUP(B76,'出力シート（主要）'!$B$20:$K$1079,4,FALSE))</f>
        <v/>
      </c>
      <c r="E76" s="252" t="str">
        <f>IF(B76="", "", VLOOKUP(B76,計算シート!FR:FS,2,FALSE))</f>
        <v/>
      </c>
      <c r="F76" s="410"/>
    </row>
    <row r="77" spans="2:6" ht="19.5" customHeight="1" x14ac:dyDescent="0.45">
      <c r="B77" s="409"/>
      <c r="C77" s="250" t="str">
        <f>IF(B77 = "","", VLOOKUP(B77,'出力シート（主要）'!$B$20:$D$1079,2,FALSE))</f>
        <v/>
      </c>
      <c r="D77" s="251" t="str">
        <f>IF(B77 = "", "",VLOOKUP(B77,'出力シート（主要）'!$B$20:$K$1079,4,FALSE))</f>
        <v/>
      </c>
      <c r="E77" s="252" t="str">
        <f>IF(B77="", "", VLOOKUP(B77,計算シート!FR:FS,2,FALSE))</f>
        <v/>
      </c>
      <c r="F77" s="410"/>
    </row>
    <row r="78" spans="2:6" ht="19.5" customHeight="1" x14ac:dyDescent="0.45">
      <c r="B78" s="409"/>
      <c r="C78" s="250" t="str">
        <f>IF(B78 = "","", VLOOKUP(B78,'出力シート（主要）'!$B$20:$D$1079,2,FALSE))</f>
        <v/>
      </c>
      <c r="D78" s="251" t="str">
        <f>IF(B78 = "", "",VLOOKUP(B78,'出力シート（主要）'!$B$20:$K$1079,4,FALSE))</f>
        <v/>
      </c>
      <c r="E78" s="252" t="str">
        <f>IF(B78="", "", VLOOKUP(B78,計算シート!FR:FS,2,FALSE))</f>
        <v/>
      </c>
      <c r="F78" s="410"/>
    </row>
    <row r="79" spans="2:6" ht="19.5" customHeight="1" x14ac:dyDescent="0.45">
      <c r="B79" s="409"/>
      <c r="C79" s="250" t="str">
        <f>IF(B79 = "","", VLOOKUP(B79,'出力シート（主要）'!$B$20:$D$1079,2,FALSE))</f>
        <v/>
      </c>
      <c r="D79" s="251" t="str">
        <f>IF(B79 = "", "",VLOOKUP(B79,'出力シート（主要）'!$B$20:$K$1079,4,FALSE))</f>
        <v/>
      </c>
      <c r="E79" s="252" t="str">
        <f>IF(B79="", "", VLOOKUP(B79,計算シート!FR:FS,2,FALSE))</f>
        <v/>
      </c>
      <c r="F79" s="410"/>
    </row>
    <row r="80" spans="2:6" ht="19.5" customHeight="1" x14ac:dyDescent="0.45">
      <c r="B80" s="409"/>
      <c r="C80" s="250" t="str">
        <f>IF(B80 = "","", VLOOKUP(B80,'出力シート（主要）'!$B$20:$D$1079,2,FALSE))</f>
        <v/>
      </c>
      <c r="D80" s="251" t="str">
        <f>IF(B80 = "", "",VLOOKUP(B80,'出力シート（主要）'!$B$20:$K$1079,4,FALSE))</f>
        <v/>
      </c>
      <c r="E80" s="252" t="str">
        <f>IF(B80="", "", VLOOKUP(B80,計算シート!FR:FS,2,FALSE))</f>
        <v/>
      </c>
      <c r="F80" s="410"/>
    </row>
    <row r="81" spans="2:6" ht="19.5" customHeight="1" x14ac:dyDescent="0.45">
      <c r="B81" s="409"/>
      <c r="C81" s="250" t="str">
        <f>IF(B81 = "","", VLOOKUP(B81,'出力シート（主要）'!$B$20:$D$1079,2,FALSE))</f>
        <v/>
      </c>
      <c r="D81" s="251" t="str">
        <f>IF(B81 = "", "",VLOOKUP(B81,'出力シート（主要）'!$B$20:$K$1079,4,FALSE))</f>
        <v/>
      </c>
      <c r="E81" s="252" t="str">
        <f>IF(B81="", "", VLOOKUP(B81,計算シート!FR:FS,2,FALSE))</f>
        <v/>
      </c>
      <c r="F81" s="410"/>
    </row>
    <row r="82" spans="2:6" ht="19.5" customHeight="1" x14ac:dyDescent="0.45">
      <c r="B82" s="409"/>
      <c r="C82" s="250" t="str">
        <f>IF(B82 = "","", VLOOKUP(B82,'出力シート（主要）'!$B$20:$D$1079,2,FALSE))</f>
        <v/>
      </c>
      <c r="D82" s="251" t="str">
        <f>IF(B82 = "", "",VLOOKUP(B82,'出力シート（主要）'!$B$20:$K$1079,4,FALSE))</f>
        <v/>
      </c>
      <c r="E82" s="252" t="str">
        <f>IF(B82="", "", VLOOKUP(B82,計算シート!FR:FS,2,FALSE))</f>
        <v/>
      </c>
      <c r="F82" s="410"/>
    </row>
    <row r="83" spans="2:6" ht="19.5" customHeight="1" x14ac:dyDescent="0.45">
      <c r="B83" s="409"/>
      <c r="C83" s="250" t="str">
        <f>IF(B83 = "","", VLOOKUP(B83,'出力シート（主要）'!$B$20:$D$1079,2,FALSE))</f>
        <v/>
      </c>
      <c r="D83" s="251" t="str">
        <f>IF(B83 = "", "",VLOOKUP(B83,'出力シート（主要）'!$B$20:$K$1079,4,FALSE))</f>
        <v/>
      </c>
      <c r="E83" s="252" t="str">
        <f>IF(B83="", "", VLOOKUP(B83,計算シート!FR:FS,2,FALSE))</f>
        <v/>
      </c>
      <c r="F83" s="410"/>
    </row>
    <row r="84" spans="2:6" ht="19.5" customHeight="1" x14ac:dyDescent="0.45">
      <c r="B84" s="409"/>
      <c r="C84" s="250" t="str">
        <f>IF(B84 = "","", VLOOKUP(B84,'出力シート（主要）'!$B$20:$D$1079,2,FALSE))</f>
        <v/>
      </c>
      <c r="D84" s="251" t="str">
        <f>IF(B84 = "", "",VLOOKUP(B84,'出力シート（主要）'!$B$20:$K$1079,4,FALSE))</f>
        <v/>
      </c>
      <c r="E84" s="252" t="str">
        <f>IF(B84="", "", VLOOKUP(B84,計算シート!FR:FS,2,FALSE))</f>
        <v/>
      </c>
      <c r="F84" s="410"/>
    </row>
    <row r="85" spans="2:6" ht="19.5" customHeight="1" x14ac:dyDescent="0.45">
      <c r="B85" s="409"/>
      <c r="C85" s="250" t="str">
        <f>IF(B85 = "","", VLOOKUP(B85,'出力シート（主要）'!$B$20:$D$1079,2,FALSE))</f>
        <v/>
      </c>
      <c r="D85" s="251" t="str">
        <f>IF(B85 = "", "",VLOOKUP(B85,'出力シート（主要）'!$B$20:$K$1079,4,FALSE))</f>
        <v/>
      </c>
      <c r="E85" s="252" t="str">
        <f>IF(B85="", "", VLOOKUP(B85,計算シート!FR:FS,2,FALSE))</f>
        <v/>
      </c>
      <c r="F85" s="410"/>
    </row>
    <row r="86" spans="2:6" ht="19.5" customHeight="1" x14ac:dyDescent="0.45">
      <c r="B86" s="409"/>
      <c r="C86" s="250" t="str">
        <f>IF(B86 = "","", VLOOKUP(B86,'出力シート（主要）'!$B$20:$D$1079,2,FALSE))</f>
        <v/>
      </c>
      <c r="D86" s="251" t="str">
        <f>IF(B86 = "", "",VLOOKUP(B86,'出力シート（主要）'!$B$20:$K$1079,4,FALSE))</f>
        <v/>
      </c>
      <c r="E86" s="252" t="str">
        <f>IF(B86="", "", VLOOKUP(B86,計算シート!FR:FS,2,FALSE))</f>
        <v/>
      </c>
      <c r="F86" s="410"/>
    </row>
    <row r="87" spans="2:6" ht="19.5" customHeight="1" x14ac:dyDescent="0.45">
      <c r="B87" s="409"/>
      <c r="C87" s="250" t="str">
        <f>IF(B87 = "","", VLOOKUP(B87,'出力シート（主要）'!$B$20:$D$1079,2,FALSE))</f>
        <v/>
      </c>
      <c r="D87" s="251" t="str">
        <f>IF(B87 = "", "",VLOOKUP(B87,'出力シート（主要）'!$B$20:$K$1079,4,FALSE))</f>
        <v/>
      </c>
      <c r="E87" s="252" t="str">
        <f>IF(B87="", "", VLOOKUP(B87,計算シート!FR:FS,2,FALSE))</f>
        <v/>
      </c>
      <c r="F87" s="410"/>
    </row>
    <row r="88" spans="2:6" ht="19.5" customHeight="1" x14ac:dyDescent="0.45">
      <c r="B88" s="409"/>
      <c r="C88" s="250" t="str">
        <f>IF(B88 = "","", VLOOKUP(B88,'出力シート（主要）'!$B$20:$D$1079,2,FALSE))</f>
        <v/>
      </c>
      <c r="D88" s="251" t="str">
        <f>IF(B88 = "", "",VLOOKUP(B88,'出力シート（主要）'!$B$20:$K$1079,4,FALSE))</f>
        <v/>
      </c>
      <c r="E88" s="252" t="str">
        <f>IF(B88="", "", VLOOKUP(B88,計算シート!FR:FS,2,FALSE))</f>
        <v/>
      </c>
      <c r="F88" s="410"/>
    </row>
    <row r="89" spans="2:6" ht="19.5" customHeight="1" x14ac:dyDescent="0.45">
      <c r="B89" s="409"/>
      <c r="C89" s="250" t="str">
        <f>IF(B89 = "","", VLOOKUP(B89,'出力シート（主要）'!$B$20:$D$1079,2,FALSE))</f>
        <v/>
      </c>
      <c r="D89" s="251" t="str">
        <f>IF(B89 = "", "",VLOOKUP(B89,'出力シート（主要）'!$B$20:$K$1079,4,FALSE))</f>
        <v/>
      </c>
      <c r="E89" s="252" t="str">
        <f>IF(B89="", "", VLOOKUP(B89,計算シート!FR:FS,2,FALSE))</f>
        <v/>
      </c>
      <c r="F89" s="410"/>
    </row>
    <row r="90" spans="2:6" ht="19.5" customHeight="1" x14ac:dyDescent="0.45">
      <c r="B90" s="409"/>
      <c r="C90" s="250" t="str">
        <f>IF(B90 = "","", VLOOKUP(B90,'出力シート（主要）'!$B$20:$D$1079,2,FALSE))</f>
        <v/>
      </c>
      <c r="D90" s="251" t="str">
        <f>IF(B90 = "", "",VLOOKUP(B90,'出力シート（主要）'!$B$20:$K$1079,4,FALSE))</f>
        <v/>
      </c>
      <c r="E90" s="252" t="str">
        <f>IF(B90="", "", VLOOKUP(B90,計算シート!FR:FS,2,FALSE))</f>
        <v/>
      </c>
      <c r="F90" s="410"/>
    </row>
    <row r="91" spans="2:6" ht="19.5" customHeight="1" x14ac:dyDescent="0.45">
      <c r="B91" s="409"/>
      <c r="C91" s="250" t="str">
        <f>IF(B91 = "","", VLOOKUP(B91,'出力シート（主要）'!$B$20:$D$1079,2,FALSE))</f>
        <v/>
      </c>
      <c r="D91" s="251" t="str">
        <f>IF(B91 = "", "",VLOOKUP(B91,'出力シート（主要）'!$B$20:$K$1079,4,FALSE))</f>
        <v/>
      </c>
      <c r="E91" s="252" t="str">
        <f>IF(B91="", "", VLOOKUP(B91,計算シート!FR:FS,2,FALSE))</f>
        <v/>
      </c>
      <c r="F91" s="410"/>
    </row>
    <row r="92" spans="2:6" ht="19.5" customHeight="1" x14ac:dyDescent="0.45">
      <c r="B92" s="409"/>
      <c r="C92" s="250" t="str">
        <f>IF(B92 = "","", VLOOKUP(B92,'出力シート（主要）'!$B$20:$D$1079,2,FALSE))</f>
        <v/>
      </c>
      <c r="D92" s="251" t="str">
        <f>IF(B92 = "", "",VLOOKUP(B92,'出力シート（主要）'!$B$20:$K$1079,4,FALSE))</f>
        <v/>
      </c>
      <c r="E92" s="252" t="str">
        <f>IF(B92="", "", VLOOKUP(B92,計算シート!FR:FS,2,FALSE))</f>
        <v/>
      </c>
      <c r="F92" s="410"/>
    </row>
    <row r="93" spans="2:6" ht="19.5" customHeight="1" x14ac:dyDescent="0.45">
      <c r="B93" s="409"/>
      <c r="C93" s="250" t="str">
        <f>IF(B93 = "","", VLOOKUP(B93,'出力シート（主要）'!$B$20:$D$1079,2,FALSE))</f>
        <v/>
      </c>
      <c r="D93" s="251" t="str">
        <f>IF(B93 = "", "",VLOOKUP(B93,'出力シート（主要）'!$B$20:$K$1079,4,FALSE))</f>
        <v/>
      </c>
      <c r="E93" s="252" t="str">
        <f>IF(B93="", "", VLOOKUP(B93,計算シート!FR:FS,2,FALSE))</f>
        <v/>
      </c>
      <c r="F93" s="410"/>
    </row>
    <row r="94" spans="2:6" ht="19.5" customHeight="1" x14ac:dyDescent="0.45">
      <c r="B94" s="409"/>
      <c r="C94" s="250" t="str">
        <f>IF(B94 = "","", VLOOKUP(B94,'出力シート（主要）'!$B$20:$D$1079,2,FALSE))</f>
        <v/>
      </c>
      <c r="D94" s="251" t="str">
        <f>IF(B94 = "", "",VLOOKUP(B94,'出力シート（主要）'!$B$20:$K$1079,4,FALSE))</f>
        <v/>
      </c>
      <c r="E94" s="252" t="str">
        <f>IF(B94="", "", VLOOKUP(B94,計算シート!FR:FS,2,FALSE))</f>
        <v/>
      </c>
      <c r="F94" s="410"/>
    </row>
    <row r="95" spans="2:6" ht="19.5" customHeight="1" x14ac:dyDescent="0.45">
      <c r="B95" s="409"/>
      <c r="C95" s="250" t="str">
        <f>IF(B95 = "","", VLOOKUP(B95,'出力シート（主要）'!$B$20:$D$1079,2,FALSE))</f>
        <v/>
      </c>
      <c r="D95" s="251" t="str">
        <f>IF(B95 = "", "",VLOOKUP(B95,'出力シート（主要）'!$B$20:$K$1079,4,FALSE))</f>
        <v/>
      </c>
      <c r="E95" s="252" t="str">
        <f>IF(B95="", "", VLOOKUP(B95,計算シート!FR:FS,2,FALSE))</f>
        <v/>
      </c>
      <c r="F95" s="410"/>
    </row>
    <row r="96" spans="2:6" ht="19.5" customHeight="1" x14ac:dyDescent="0.45">
      <c r="B96" s="409"/>
      <c r="C96" s="250" t="str">
        <f>IF(B96 = "","", VLOOKUP(B96,'出力シート（主要）'!$B$20:$D$1079,2,FALSE))</f>
        <v/>
      </c>
      <c r="D96" s="251" t="str">
        <f>IF(B96 = "", "",VLOOKUP(B96,'出力シート（主要）'!$B$20:$K$1079,4,FALSE))</f>
        <v/>
      </c>
      <c r="E96" s="252" t="str">
        <f>IF(B96="", "", VLOOKUP(B96,計算シート!FR:FS,2,FALSE))</f>
        <v/>
      </c>
      <c r="F96" s="410"/>
    </row>
    <row r="97" spans="2:6" ht="19.5" customHeight="1" x14ac:dyDescent="0.45">
      <c r="B97" s="409"/>
      <c r="C97" s="250" t="str">
        <f>IF(B97 = "","", VLOOKUP(B97,'出力シート（主要）'!$B$20:$D$1079,2,FALSE))</f>
        <v/>
      </c>
      <c r="D97" s="251" t="str">
        <f>IF(B97 = "", "",VLOOKUP(B97,'出力シート（主要）'!$B$20:$K$1079,4,FALSE))</f>
        <v/>
      </c>
      <c r="E97" s="252" t="str">
        <f>IF(B97="", "", VLOOKUP(B97,計算シート!FR:FS,2,FALSE))</f>
        <v/>
      </c>
      <c r="F97" s="410"/>
    </row>
    <row r="98" spans="2:6" ht="19.5" customHeight="1" x14ac:dyDescent="0.45">
      <c r="B98" s="409"/>
      <c r="C98" s="250" t="str">
        <f>IF(B98 = "","", VLOOKUP(B98,'出力シート（主要）'!$B$20:$D$1079,2,FALSE))</f>
        <v/>
      </c>
      <c r="D98" s="251" t="str">
        <f>IF(B98 = "", "",VLOOKUP(B98,'出力シート（主要）'!$B$20:$K$1079,4,FALSE))</f>
        <v/>
      </c>
      <c r="E98" s="252" t="str">
        <f>IF(B98="", "", VLOOKUP(B98,計算シート!FR:FS,2,FALSE))</f>
        <v/>
      </c>
      <c r="F98" s="410"/>
    </row>
    <row r="99" spans="2:6" ht="19.5" customHeight="1" x14ac:dyDescent="0.45">
      <c r="B99" s="409"/>
      <c r="C99" s="250" t="str">
        <f>IF(B99 = "","", VLOOKUP(B99,'出力シート（主要）'!$B$20:$D$1079,2,FALSE))</f>
        <v/>
      </c>
      <c r="D99" s="251" t="str">
        <f>IF(B99 = "", "",VLOOKUP(B99,'出力シート（主要）'!$B$20:$K$1079,4,FALSE))</f>
        <v/>
      </c>
      <c r="E99" s="252" t="str">
        <f>IF(B99="", "", VLOOKUP(B99,計算シート!FR:FS,2,FALSE))</f>
        <v/>
      </c>
      <c r="F99" s="410"/>
    </row>
    <row r="100" spans="2:6" ht="19.5" customHeight="1" x14ac:dyDescent="0.45">
      <c r="B100" s="409"/>
      <c r="C100" s="250" t="str">
        <f>IF(B100 = "","", VLOOKUP(B100,'出力シート（主要）'!$B$20:$D$1079,2,FALSE))</f>
        <v/>
      </c>
      <c r="D100" s="251" t="str">
        <f>IF(B100 = "", "",VLOOKUP(B100,'出力シート（主要）'!$B$20:$K$1079,4,FALSE))</f>
        <v/>
      </c>
      <c r="E100" s="252" t="str">
        <f>IF(B100="", "", VLOOKUP(B100,計算シート!FR:FS,2,FALSE))</f>
        <v/>
      </c>
      <c r="F100" s="410"/>
    </row>
    <row r="101" spans="2:6" x14ac:dyDescent="0.45">
      <c r="C101" s="2"/>
      <c r="E101" s="2"/>
    </row>
  </sheetData>
  <sheetProtection password="C3B3" sheet="1" objects="1" scenarios="1"/>
  <mergeCells count="2">
    <mergeCell ref="B1:D1"/>
    <mergeCell ref="D2:F2"/>
  </mergeCells>
  <phoneticPr fontId="11"/>
  <pageMargins left="0.7" right="0.7" top="0.75" bottom="0.75" header="0.3" footer="0.3"/>
  <pageSetup paperSize="9"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1">
    <tabColor theme="1" tint="0.499984740745262"/>
  </sheetPr>
  <dimension ref="B1:H32"/>
  <sheetViews>
    <sheetView workbookViewId="0">
      <selection activeCell="B4" sqref="B4"/>
    </sheetView>
  </sheetViews>
  <sheetFormatPr defaultColWidth="9" defaultRowHeight="18.75" x14ac:dyDescent="0.45"/>
  <cols>
    <col min="1" max="1" width="3.125" style="1" customWidth="1"/>
    <col min="2" max="2" width="9" style="4"/>
    <col min="3" max="3" width="22" style="1" customWidth="1"/>
    <col min="4" max="5" width="9" style="1"/>
    <col min="6" max="6" width="18.25" style="1" customWidth="1"/>
    <col min="7" max="8" width="12.25" style="1" customWidth="1"/>
    <col min="9" max="16384" width="9" style="1"/>
  </cols>
  <sheetData>
    <row r="1" spans="2:8" ht="48" customHeight="1" thickBot="1" x14ac:dyDescent="0.5"/>
    <row r="2" spans="2:8" ht="23.25" customHeight="1" x14ac:dyDescent="0.45">
      <c r="B2" s="596" t="s">
        <v>1189</v>
      </c>
      <c r="C2" s="598" t="s">
        <v>96</v>
      </c>
      <c r="D2" s="600" t="s">
        <v>1324</v>
      </c>
      <c r="E2" s="601"/>
      <c r="F2" s="182" t="s">
        <v>1330</v>
      </c>
      <c r="G2" s="602" t="s">
        <v>1327</v>
      </c>
      <c r="H2" s="603"/>
    </row>
    <row r="3" spans="2:8" s="4" customFormat="1" ht="19.5" thickBot="1" x14ac:dyDescent="0.2">
      <c r="B3" s="597"/>
      <c r="C3" s="599"/>
      <c r="D3" s="183" t="s">
        <v>1325</v>
      </c>
      <c r="E3" s="184" t="s">
        <v>1326</v>
      </c>
      <c r="F3" s="185" t="s">
        <v>1331</v>
      </c>
      <c r="G3" s="186" t="s">
        <v>1329</v>
      </c>
      <c r="H3" s="187" t="s">
        <v>1328</v>
      </c>
    </row>
    <row r="4" spans="2:8" x14ac:dyDescent="0.45">
      <c r="B4" s="160"/>
      <c r="C4" s="161"/>
      <c r="D4" s="162"/>
      <c r="E4" s="163"/>
      <c r="F4" s="161"/>
      <c r="G4" s="248" t="str">
        <f>IF(D4="", "", D4*F4/1000)</f>
        <v/>
      </c>
      <c r="H4" s="249" t="str">
        <f>IF(E4="", "", E4*F4/1000)</f>
        <v/>
      </c>
    </row>
    <row r="5" spans="2:8" x14ac:dyDescent="0.45">
      <c r="B5" s="164"/>
      <c r="C5" s="165"/>
      <c r="D5" s="166"/>
      <c r="E5" s="167"/>
      <c r="F5" s="165"/>
      <c r="G5" s="248" t="str">
        <f t="shared" ref="G5:G32" si="0">IF(D5="", "", D5*F5/1000)</f>
        <v/>
      </c>
      <c r="H5" s="249" t="str">
        <f t="shared" ref="H5:H31" si="1">IF(E5="", "", E5*F5/1000)</f>
        <v/>
      </c>
    </row>
    <row r="6" spans="2:8" x14ac:dyDescent="0.45">
      <c r="B6" s="164"/>
      <c r="C6" s="165"/>
      <c r="D6" s="166"/>
      <c r="E6" s="167"/>
      <c r="F6" s="165"/>
      <c r="G6" s="248" t="str">
        <f t="shared" si="0"/>
        <v/>
      </c>
      <c r="H6" s="249" t="str">
        <f t="shared" si="1"/>
        <v/>
      </c>
    </row>
    <row r="7" spans="2:8" x14ac:dyDescent="0.45">
      <c r="B7" s="164"/>
      <c r="C7" s="165"/>
      <c r="D7" s="166"/>
      <c r="E7" s="167"/>
      <c r="F7" s="165"/>
      <c r="G7" s="248" t="str">
        <f t="shared" si="0"/>
        <v/>
      </c>
      <c r="H7" s="249" t="str">
        <f t="shared" si="1"/>
        <v/>
      </c>
    </row>
    <row r="8" spans="2:8" x14ac:dyDescent="0.45">
      <c r="B8" s="164"/>
      <c r="C8" s="165"/>
      <c r="D8" s="166"/>
      <c r="E8" s="167"/>
      <c r="F8" s="165"/>
      <c r="G8" s="248" t="str">
        <f t="shared" si="0"/>
        <v/>
      </c>
      <c r="H8" s="249" t="str">
        <f t="shared" si="1"/>
        <v/>
      </c>
    </row>
    <row r="9" spans="2:8" x14ac:dyDescent="0.45">
      <c r="B9" s="164"/>
      <c r="C9" s="165"/>
      <c r="D9" s="166"/>
      <c r="E9" s="167"/>
      <c r="F9" s="165"/>
      <c r="G9" s="248" t="str">
        <f t="shared" si="0"/>
        <v/>
      </c>
      <c r="H9" s="249" t="str">
        <f t="shared" si="1"/>
        <v/>
      </c>
    </row>
    <row r="10" spans="2:8" x14ac:dyDescent="0.45">
      <c r="B10" s="164"/>
      <c r="C10" s="165"/>
      <c r="D10" s="166"/>
      <c r="E10" s="167"/>
      <c r="F10" s="165"/>
      <c r="G10" s="248" t="str">
        <f t="shared" si="0"/>
        <v/>
      </c>
      <c r="H10" s="249" t="str">
        <f t="shared" si="1"/>
        <v/>
      </c>
    </row>
    <row r="11" spans="2:8" x14ac:dyDescent="0.45">
      <c r="B11" s="164"/>
      <c r="C11" s="165"/>
      <c r="D11" s="166"/>
      <c r="E11" s="167"/>
      <c r="F11" s="165"/>
      <c r="G11" s="248" t="str">
        <f t="shared" si="0"/>
        <v/>
      </c>
      <c r="H11" s="249" t="str">
        <f t="shared" si="1"/>
        <v/>
      </c>
    </row>
    <row r="12" spans="2:8" x14ac:dyDescent="0.45">
      <c r="B12" s="164"/>
      <c r="C12" s="165"/>
      <c r="D12" s="166"/>
      <c r="E12" s="167"/>
      <c r="F12" s="165"/>
      <c r="G12" s="248" t="str">
        <f t="shared" si="0"/>
        <v/>
      </c>
      <c r="H12" s="249" t="str">
        <f t="shared" si="1"/>
        <v/>
      </c>
    </row>
    <row r="13" spans="2:8" x14ac:dyDescent="0.45">
      <c r="B13" s="164"/>
      <c r="C13" s="165"/>
      <c r="D13" s="166"/>
      <c r="E13" s="167"/>
      <c r="F13" s="165"/>
      <c r="G13" s="248" t="str">
        <f t="shared" si="0"/>
        <v/>
      </c>
      <c r="H13" s="249" t="str">
        <f t="shared" si="1"/>
        <v/>
      </c>
    </row>
    <row r="14" spans="2:8" x14ac:dyDescent="0.45">
      <c r="B14" s="164"/>
      <c r="C14" s="165"/>
      <c r="D14" s="166"/>
      <c r="E14" s="167"/>
      <c r="F14" s="165"/>
      <c r="G14" s="248" t="str">
        <f t="shared" si="0"/>
        <v/>
      </c>
      <c r="H14" s="249" t="str">
        <f t="shared" si="1"/>
        <v/>
      </c>
    </row>
    <row r="15" spans="2:8" x14ac:dyDescent="0.45">
      <c r="B15" s="164"/>
      <c r="C15" s="165"/>
      <c r="D15" s="166"/>
      <c r="E15" s="167"/>
      <c r="F15" s="165"/>
      <c r="G15" s="248" t="str">
        <f t="shared" si="0"/>
        <v/>
      </c>
      <c r="H15" s="249" t="str">
        <f t="shared" si="1"/>
        <v/>
      </c>
    </row>
    <row r="16" spans="2:8" x14ac:dyDescent="0.45">
      <c r="B16" s="164"/>
      <c r="C16" s="165"/>
      <c r="D16" s="166"/>
      <c r="E16" s="167"/>
      <c r="F16" s="165"/>
      <c r="G16" s="248" t="str">
        <f t="shared" si="0"/>
        <v/>
      </c>
      <c r="H16" s="249" t="str">
        <f t="shared" si="1"/>
        <v/>
      </c>
    </row>
    <row r="17" spans="2:8" x14ac:dyDescent="0.45">
      <c r="B17" s="164"/>
      <c r="C17" s="165"/>
      <c r="D17" s="166"/>
      <c r="E17" s="167"/>
      <c r="F17" s="165"/>
      <c r="G17" s="248" t="str">
        <f t="shared" si="0"/>
        <v/>
      </c>
      <c r="H17" s="249" t="str">
        <f t="shared" si="1"/>
        <v/>
      </c>
    </row>
    <row r="18" spans="2:8" x14ac:dyDescent="0.45">
      <c r="B18" s="164"/>
      <c r="C18" s="165"/>
      <c r="D18" s="166"/>
      <c r="E18" s="167"/>
      <c r="F18" s="165"/>
      <c r="G18" s="248" t="str">
        <f t="shared" si="0"/>
        <v/>
      </c>
      <c r="H18" s="249" t="str">
        <f t="shared" si="1"/>
        <v/>
      </c>
    </row>
    <row r="19" spans="2:8" x14ac:dyDescent="0.45">
      <c r="B19" s="164"/>
      <c r="C19" s="165"/>
      <c r="D19" s="166"/>
      <c r="E19" s="167"/>
      <c r="F19" s="165"/>
      <c r="G19" s="248" t="str">
        <f t="shared" si="0"/>
        <v/>
      </c>
      <c r="H19" s="249" t="str">
        <f t="shared" si="1"/>
        <v/>
      </c>
    </row>
    <row r="20" spans="2:8" x14ac:dyDescent="0.45">
      <c r="B20" s="164"/>
      <c r="C20" s="165"/>
      <c r="D20" s="166"/>
      <c r="E20" s="167"/>
      <c r="F20" s="165"/>
      <c r="G20" s="248" t="str">
        <f t="shared" si="0"/>
        <v/>
      </c>
      <c r="H20" s="249" t="str">
        <f t="shared" si="1"/>
        <v/>
      </c>
    </row>
    <row r="21" spans="2:8" x14ac:dyDescent="0.45">
      <c r="B21" s="164"/>
      <c r="C21" s="165"/>
      <c r="D21" s="166"/>
      <c r="E21" s="167"/>
      <c r="F21" s="165"/>
      <c r="G21" s="248" t="str">
        <f t="shared" si="0"/>
        <v/>
      </c>
      <c r="H21" s="249" t="str">
        <f t="shared" si="1"/>
        <v/>
      </c>
    </row>
    <row r="22" spans="2:8" x14ac:dyDescent="0.45">
      <c r="B22" s="164"/>
      <c r="C22" s="165"/>
      <c r="D22" s="166"/>
      <c r="E22" s="167"/>
      <c r="F22" s="165"/>
      <c r="G22" s="248" t="str">
        <f t="shared" si="0"/>
        <v/>
      </c>
      <c r="H22" s="249" t="str">
        <f t="shared" si="1"/>
        <v/>
      </c>
    </row>
    <row r="23" spans="2:8" x14ac:dyDescent="0.45">
      <c r="B23" s="164"/>
      <c r="C23" s="165"/>
      <c r="D23" s="166"/>
      <c r="E23" s="167"/>
      <c r="F23" s="165"/>
      <c r="G23" s="248" t="str">
        <f t="shared" si="0"/>
        <v/>
      </c>
      <c r="H23" s="249" t="str">
        <f t="shared" si="1"/>
        <v/>
      </c>
    </row>
    <row r="24" spans="2:8" x14ac:dyDescent="0.45">
      <c r="B24" s="164"/>
      <c r="C24" s="165"/>
      <c r="D24" s="166"/>
      <c r="E24" s="167"/>
      <c r="F24" s="165"/>
      <c r="G24" s="248" t="str">
        <f t="shared" si="0"/>
        <v/>
      </c>
      <c r="H24" s="249" t="str">
        <f t="shared" si="1"/>
        <v/>
      </c>
    </row>
    <row r="25" spans="2:8" x14ac:dyDescent="0.45">
      <c r="B25" s="164"/>
      <c r="C25" s="165"/>
      <c r="D25" s="166"/>
      <c r="E25" s="167"/>
      <c r="F25" s="165"/>
      <c r="G25" s="248" t="str">
        <f t="shared" si="0"/>
        <v/>
      </c>
      <c r="H25" s="249" t="str">
        <f t="shared" si="1"/>
        <v/>
      </c>
    </row>
    <row r="26" spans="2:8" x14ac:dyDescent="0.45">
      <c r="B26" s="164"/>
      <c r="C26" s="165"/>
      <c r="D26" s="166"/>
      <c r="E26" s="167"/>
      <c r="F26" s="165"/>
      <c r="G26" s="248" t="str">
        <f t="shared" si="0"/>
        <v/>
      </c>
      <c r="H26" s="249" t="str">
        <f t="shared" si="1"/>
        <v/>
      </c>
    </row>
    <row r="27" spans="2:8" x14ac:dyDescent="0.45">
      <c r="B27" s="164"/>
      <c r="C27" s="165"/>
      <c r="D27" s="166"/>
      <c r="E27" s="167"/>
      <c r="F27" s="165"/>
      <c r="G27" s="248" t="str">
        <f t="shared" si="0"/>
        <v/>
      </c>
      <c r="H27" s="249" t="str">
        <f t="shared" si="1"/>
        <v/>
      </c>
    </row>
    <row r="28" spans="2:8" x14ac:dyDescent="0.45">
      <c r="B28" s="164"/>
      <c r="C28" s="165"/>
      <c r="D28" s="166"/>
      <c r="E28" s="167"/>
      <c r="F28" s="165"/>
      <c r="G28" s="248" t="str">
        <f t="shared" si="0"/>
        <v/>
      </c>
      <c r="H28" s="249" t="str">
        <f t="shared" si="1"/>
        <v/>
      </c>
    </row>
    <row r="29" spans="2:8" x14ac:dyDescent="0.45">
      <c r="B29" s="164"/>
      <c r="C29" s="165"/>
      <c r="D29" s="166"/>
      <c r="E29" s="167"/>
      <c r="F29" s="165"/>
      <c r="G29" s="248" t="str">
        <f t="shared" si="0"/>
        <v/>
      </c>
      <c r="H29" s="249" t="str">
        <f t="shared" si="1"/>
        <v/>
      </c>
    </row>
    <row r="30" spans="2:8" x14ac:dyDescent="0.45">
      <c r="B30" s="164"/>
      <c r="C30" s="165"/>
      <c r="D30" s="166"/>
      <c r="E30" s="167"/>
      <c r="F30" s="165"/>
      <c r="G30" s="248" t="str">
        <f t="shared" si="0"/>
        <v/>
      </c>
      <c r="H30" s="249" t="str">
        <f t="shared" si="1"/>
        <v/>
      </c>
    </row>
    <row r="31" spans="2:8" x14ac:dyDescent="0.45">
      <c r="B31" s="164"/>
      <c r="C31" s="165"/>
      <c r="D31" s="166"/>
      <c r="E31" s="167"/>
      <c r="F31" s="165"/>
      <c r="G31" s="248" t="str">
        <f t="shared" si="0"/>
        <v/>
      </c>
      <c r="H31" s="249" t="str">
        <f t="shared" si="1"/>
        <v/>
      </c>
    </row>
    <row r="32" spans="2:8" ht="19.5" thickBot="1" x14ac:dyDescent="0.5">
      <c r="B32" s="168"/>
      <c r="C32" s="169"/>
      <c r="D32" s="170"/>
      <c r="E32" s="171"/>
      <c r="F32" s="169"/>
      <c r="G32" s="248" t="str">
        <f t="shared" si="0"/>
        <v/>
      </c>
      <c r="H32" s="249" t="str">
        <f>IF(E32="", "", E32*F32/1000)</f>
        <v/>
      </c>
    </row>
  </sheetData>
  <sheetProtection password="C3B3" sheet="1" objects="1" scenarios="1"/>
  <mergeCells count="4">
    <mergeCell ref="B2:B3"/>
    <mergeCell ref="C2:C3"/>
    <mergeCell ref="D2:E2"/>
    <mergeCell ref="G2:H2"/>
  </mergeCells>
  <phoneticPr fontId="11"/>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3">
    <tabColor theme="4"/>
    <pageSetUpPr fitToPage="1"/>
  </sheetPr>
  <dimension ref="A1:AP273"/>
  <sheetViews>
    <sheetView zoomScale="58" zoomScaleNormal="58" workbookViewId="0">
      <selection activeCell="S4" sqref="S4:T4"/>
    </sheetView>
  </sheetViews>
  <sheetFormatPr defaultColWidth="9" defaultRowHeight="12.75" x14ac:dyDescent="0.2"/>
  <cols>
    <col min="1" max="1" width="3" style="349" customWidth="1"/>
    <col min="2" max="2" width="5.625" style="309" customWidth="1"/>
    <col min="3" max="3" width="13.125" style="350" customWidth="1"/>
    <col min="4" max="4" width="10.125" style="350" customWidth="1"/>
    <col min="5" max="5" width="32.875" style="351" customWidth="1"/>
    <col min="6" max="6" width="3.875" style="351" customWidth="1"/>
    <col min="7" max="7" width="6.375" style="351" customWidth="1"/>
    <col min="8" max="8" width="5" style="351" customWidth="1"/>
    <col min="9" max="9" width="3.25" style="351" customWidth="1"/>
    <col min="10" max="10" width="8" style="351" customWidth="1"/>
    <col min="11" max="11" width="16.625" style="350" customWidth="1"/>
    <col min="12" max="14" width="10" style="350" customWidth="1"/>
    <col min="15" max="20" width="10" style="352" customWidth="1"/>
    <col min="21" max="24" width="10" style="350" customWidth="1"/>
    <col min="25" max="25" width="12.25" style="351" customWidth="1"/>
    <col min="26" max="26" width="18.875" style="347" customWidth="1"/>
    <col min="27" max="27" width="22.625" style="350" customWidth="1"/>
    <col min="28" max="28" width="49.125" style="350" customWidth="1"/>
    <col min="29" max="29" width="16.5" style="350" customWidth="1"/>
    <col min="30" max="16384" width="9" style="350"/>
  </cols>
  <sheetData>
    <row r="1" spans="2:25" ht="18.75" customHeight="1" x14ac:dyDescent="0.2">
      <c r="B1" s="680" t="s">
        <v>1533</v>
      </c>
      <c r="C1" s="681"/>
      <c r="D1" s="681"/>
      <c r="E1" s="681"/>
      <c r="F1" s="681"/>
      <c r="G1" s="681"/>
      <c r="H1" s="681"/>
      <c r="I1" s="681"/>
      <c r="J1" s="681"/>
      <c r="K1" s="681"/>
      <c r="L1" s="681"/>
      <c r="M1" s="681"/>
      <c r="N1" s="681"/>
      <c r="O1" s="681"/>
      <c r="P1" s="681"/>
      <c r="Q1" s="681"/>
      <c r="R1" s="681"/>
      <c r="S1" s="681"/>
      <c r="T1" s="681"/>
      <c r="U1" s="681"/>
      <c r="V1" s="681"/>
      <c r="W1" s="681"/>
      <c r="X1" s="681"/>
      <c r="Y1" s="681"/>
    </row>
    <row r="2" spans="2:25" ht="54" customHeight="1" thickBot="1" x14ac:dyDescent="0.25">
      <c r="D2" s="353"/>
      <c r="E2" s="628" t="str">
        <f>IF(入力シート!E2="", "", "登録番号")&amp;入力シート!E2&amp;"   "&amp;入力シート!E3&amp;"("&amp;入力シート!E4&amp;")"&amp;"の使用者暴露量の推定"&amp;"        "&amp;入力シート!E5</f>
        <v xml:space="preserve">   ()の使用者暴露量の推定        </v>
      </c>
      <c r="F2" s="628"/>
      <c r="G2" s="628"/>
      <c r="H2" s="628"/>
      <c r="I2" s="628"/>
      <c r="J2" s="628"/>
      <c r="K2" s="628"/>
      <c r="L2" s="628"/>
      <c r="M2" s="628"/>
      <c r="N2" s="628"/>
      <c r="O2" s="628"/>
      <c r="P2" s="628"/>
      <c r="Q2" s="353"/>
      <c r="R2" s="353"/>
      <c r="S2" s="353"/>
      <c r="T2" s="353"/>
      <c r="U2" s="353"/>
      <c r="V2" s="353"/>
      <c r="W2" s="353"/>
      <c r="X2" s="353"/>
    </row>
    <row r="3" spans="2:25" ht="18.75" customHeight="1" thickBot="1" x14ac:dyDescent="0.25">
      <c r="C3" s="682" t="s">
        <v>1467</v>
      </c>
      <c r="D3" s="305" t="s">
        <v>1176</v>
      </c>
      <c r="E3" s="684" t="str">
        <f>IF(入力シート!E2="", "-", 入力シート!E2)</f>
        <v>-</v>
      </c>
      <c r="F3" s="685"/>
      <c r="G3" s="685"/>
      <c r="H3" s="686"/>
      <c r="I3" s="354"/>
      <c r="J3" s="631" t="s">
        <v>1492</v>
      </c>
      <c r="K3" s="632"/>
      <c r="L3" s="632"/>
      <c r="M3" s="633"/>
      <c r="O3" s="637" t="s">
        <v>1495</v>
      </c>
      <c r="P3" s="638"/>
      <c r="Q3" s="637" t="s">
        <v>1496</v>
      </c>
      <c r="R3" s="641"/>
      <c r="S3" s="646" t="s">
        <v>1497</v>
      </c>
      <c r="T3" s="641"/>
    </row>
    <row r="4" spans="2:25" ht="18.75" customHeight="1" thickBot="1" x14ac:dyDescent="0.25">
      <c r="C4" s="683"/>
      <c r="D4" s="306" t="s">
        <v>1468</v>
      </c>
      <c r="E4" s="604" t="str">
        <f>入力シート!E3&amp;" ("&amp;入力シート!E4&amp;")"&amp;計算シート!E2</f>
        <v xml:space="preserve"> ()</v>
      </c>
      <c r="F4" s="605"/>
      <c r="G4" s="605"/>
      <c r="H4" s="670"/>
      <c r="I4" s="354"/>
      <c r="J4" s="634" t="str">
        <f>IF(補助1!B5&gt;0,"試験成績あり","デフォルト値を使用")</f>
        <v>デフォルト値を使用</v>
      </c>
      <c r="K4" s="635"/>
      <c r="L4" s="635"/>
      <c r="M4" s="636"/>
      <c r="O4" s="639" t="s">
        <v>1498</v>
      </c>
      <c r="P4" s="640"/>
      <c r="Q4" s="642">
        <f>IF(経皮吸収率!C5=0,"",経皮吸収率!C5)</f>
        <v>1</v>
      </c>
      <c r="R4" s="643"/>
      <c r="S4" s="654"/>
      <c r="T4" s="655"/>
    </row>
    <row r="5" spans="2:25" ht="18.75" customHeight="1" thickBot="1" x14ac:dyDescent="0.25">
      <c r="C5" s="668" t="s">
        <v>1469</v>
      </c>
      <c r="D5" s="669"/>
      <c r="E5" s="604">
        <f>入力シート!E5</f>
        <v>0</v>
      </c>
      <c r="F5" s="605"/>
      <c r="G5" s="605"/>
      <c r="H5" s="670"/>
      <c r="I5" s="354"/>
      <c r="J5" s="350"/>
      <c r="N5" s="355" t="s">
        <v>1499</v>
      </c>
      <c r="O5" s="658" t="s">
        <v>1500</v>
      </c>
      <c r="P5" s="659"/>
      <c r="Q5" s="644">
        <f>IF(VLOOKUP(N5,経皮吸収率!$B$6:$C$16,2,FALSE)="","",ROUND(VLOOKUP(N5,経皮吸収率!$B$6:$C$16,2,FALSE), 0))</f>
        <v>1000</v>
      </c>
      <c r="R5" s="645"/>
      <c r="S5" s="656"/>
      <c r="T5" s="657"/>
    </row>
    <row r="6" spans="2:25" ht="18.75" customHeight="1" x14ac:dyDescent="0.2">
      <c r="C6" s="668" t="s">
        <v>1470</v>
      </c>
      <c r="D6" s="669"/>
      <c r="E6" s="356" t="str">
        <f>IF(入力シート!E6=0, "",入力シート!E6)</f>
        <v/>
      </c>
      <c r="F6" s="629" t="s">
        <v>1471</v>
      </c>
      <c r="G6" s="629"/>
      <c r="H6" s="630"/>
      <c r="I6" s="308"/>
      <c r="J6" s="631" t="s">
        <v>1501</v>
      </c>
      <c r="K6" s="632"/>
      <c r="L6" s="632"/>
      <c r="M6" s="633"/>
      <c r="N6" s="355" t="s">
        <v>1502</v>
      </c>
      <c r="O6" s="660"/>
      <c r="P6" s="661"/>
      <c r="Q6" s="644" t="str">
        <f>IF(VLOOKUP(N6,経皮吸収率!$B$6:$C$16,2,FALSE)="","",ROUND(VLOOKUP(N6,経皮吸収率!$B$6:$C$16,2,FALSE), 0))</f>
        <v/>
      </c>
      <c r="R6" s="645"/>
      <c r="S6" s="656"/>
      <c r="T6" s="657"/>
    </row>
    <row r="7" spans="2:25" ht="18.75" customHeight="1" thickBot="1" x14ac:dyDescent="0.25">
      <c r="C7" s="668" t="s">
        <v>1472</v>
      </c>
      <c r="D7" s="669"/>
      <c r="E7" s="356" t="str">
        <f>IF(入力シート!E7=0, "設定不要",入力シート!E7)</f>
        <v>設定不要</v>
      </c>
      <c r="F7" s="629" t="str">
        <f>IF(E7="設定不要", "", "(mg/kg体重)")</f>
        <v/>
      </c>
      <c r="G7" s="629"/>
      <c r="H7" s="630"/>
      <c r="I7" s="308"/>
      <c r="J7" s="634" t="str">
        <f>IF(補助2!B4&gt;0,"任意の面積を設定","デフォルト値を使用")</f>
        <v>デフォルト値を使用</v>
      </c>
      <c r="K7" s="635"/>
      <c r="L7" s="635"/>
      <c r="M7" s="636"/>
      <c r="N7" s="355" t="s">
        <v>1503</v>
      </c>
      <c r="O7" s="660"/>
      <c r="P7" s="661"/>
      <c r="Q7" s="651" t="str">
        <f>IF(VLOOKUP(N7,経皮吸収率!$B$6:$C$16,2,FALSE)="","",ROUND(VLOOKUP(N7,経皮吸収率!$B$6:$C$16,2,FALSE), 0))</f>
        <v/>
      </c>
      <c r="R7" s="652"/>
      <c r="S7" s="656"/>
      <c r="T7" s="657"/>
    </row>
    <row r="8" spans="2:25" ht="18.75" customHeight="1" x14ac:dyDescent="0.2">
      <c r="C8" s="668" t="s">
        <v>1473</v>
      </c>
      <c r="D8" s="669"/>
      <c r="E8" s="676">
        <f>入力シート!E10</f>
        <v>0</v>
      </c>
      <c r="F8" s="677"/>
      <c r="G8" s="677"/>
      <c r="H8" s="357" t="s">
        <v>1504</v>
      </c>
      <c r="I8" s="358"/>
      <c r="J8" s="359"/>
      <c r="K8" s="359"/>
      <c r="L8" s="359"/>
      <c r="M8" s="359"/>
      <c r="N8" s="355" t="s">
        <v>1505</v>
      </c>
      <c r="O8" s="660"/>
      <c r="P8" s="661"/>
      <c r="Q8" s="651" t="str">
        <f>IF(VLOOKUP(N8,経皮吸収率!$B$6:$C$16,2,FALSE)="","",ROUND(VLOOKUP(N8,経皮吸収率!$B$6:$C$16,2,FALSE), 0))</f>
        <v/>
      </c>
      <c r="R8" s="652"/>
      <c r="S8" s="656"/>
      <c r="T8" s="657"/>
    </row>
    <row r="9" spans="2:25" ht="18.75" customHeight="1" x14ac:dyDescent="0.2">
      <c r="C9" s="668" t="s">
        <v>1525</v>
      </c>
      <c r="D9" s="669"/>
      <c r="E9" s="604">
        <f>入力シート!E11</f>
        <v>0</v>
      </c>
      <c r="F9" s="605"/>
      <c r="G9" s="605"/>
      <c r="H9" s="670"/>
      <c r="I9" s="308"/>
      <c r="J9" s="360"/>
      <c r="K9" s="360"/>
      <c r="L9" s="360"/>
      <c r="M9" s="360"/>
      <c r="N9" s="355" t="s">
        <v>1506</v>
      </c>
      <c r="O9" s="660"/>
      <c r="P9" s="661"/>
      <c r="Q9" s="651" t="str">
        <f>IF(VLOOKUP(N9,経皮吸収率!$B$6:$C$16,2,FALSE)="","",ROUND(VLOOKUP(N9,経皮吸収率!$B$6:$C$16,2,FALSE), 0))</f>
        <v/>
      </c>
      <c r="R9" s="652"/>
      <c r="S9" s="656"/>
      <c r="T9" s="657"/>
    </row>
    <row r="10" spans="2:25" ht="18.75" customHeight="1" thickBot="1" x14ac:dyDescent="0.25">
      <c r="C10" s="678" t="s">
        <v>1474</v>
      </c>
      <c r="D10" s="679"/>
      <c r="E10" s="673">
        <f>入力シート!E12</f>
        <v>0</v>
      </c>
      <c r="F10" s="674"/>
      <c r="G10" s="674"/>
      <c r="H10" s="675"/>
      <c r="I10" s="354"/>
      <c r="J10" s="360"/>
      <c r="K10" s="360"/>
      <c r="L10" s="360"/>
      <c r="M10" s="360"/>
      <c r="N10" s="355" t="s">
        <v>1507</v>
      </c>
      <c r="O10" s="660"/>
      <c r="P10" s="661"/>
      <c r="Q10" s="651" t="str">
        <f>IF(VLOOKUP(N10,経皮吸収率!$B$6:$C$16,2,FALSE)="","",ROUND(VLOOKUP(N10,経皮吸収率!$B$6:$C$16,2,FALSE), 0))</f>
        <v/>
      </c>
      <c r="R10" s="652"/>
      <c r="S10" s="656"/>
      <c r="T10" s="657"/>
    </row>
    <row r="11" spans="2:25" ht="18.75" customHeight="1" x14ac:dyDescent="0.2">
      <c r="C11" s="309"/>
      <c r="D11" s="309"/>
      <c r="E11" s="354"/>
      <c r="F11" s="354"/>
      <c r="G11" s="354"/>
      <c r="H11" s="354"/>
      <c r="I11" s="354"/>
      <c r="J11" s="361"/>
      <c r="K11" s="361"/>
      <c r="L11" s="361"/>
      <c r="M11" s="361"/>
      <c r="N11" s="355" t="s">
        <v>1508</v>
      </c>
      <c r="O11" s="660"/>
      <c r="P11" s="661"/>
      <c r="Q11" s="651" t="str">
        <f>IF(VLOOKUP(N11,経皮吸収率!$B$6:$C$16,2,FALSE)="","",ROUND(VLOOKUP(N11,経皮吸収率!$B$6:$C$16,2,FALSE), 0))</f>
        <v/>
      </c>
      <c r="R11" s="652"/>
      <c r="S11" s="656"/>
      <c r="T11" s="657"/>
    </row>
    <row r="12" spans="2:25" ht="18.75" customHeight="1" x14ac:dyDescent="0.2">
      <c r="C12" s="309"/>
      <c r="D12" s="309"/>
      <c r="E12" s="354"/>
      <c r="F12" s="354"/>
      <c r="G12" s="354"/>
      <c r="H12" s="354"/>
      <c r="I12" s="354"/>
      <c r="J12" s="361"/>
      <c r="K12" s="361"/>
      <c r="L12" s="361"/>
      <c r="M12" s="361"/>
      <c r="N12" s="355" t="s">
        <v>1509</v>
      </c>
      <c r="O12" s="660"/>
      <c r="P12" s="661"/>
      <c r="Q12" s="651" t="str">
        <f>IF(VLOOKUP(N12,経皮吸収率!$B$6:$C$16,2,FALSE)="","",ROUND(VLOOKUP(N12,経皮吸収率!$B$6:$C$16,2,FALSE), 0))</f>
        <v/>
      </c>
      <c r="R12" s="652"/>
      <c r="S12" s="656"/>
      <c r="T12" s="657"/>
    </row>
    <row r="13" spans="2:25" ht="18.75" customHeight="1" x14ac:dyDescent="0.2">
      <c r="C13" s="309"/>
      <c r="D13" s="309"/>
      <c r="E13" s="354"/>
      <c r="F13" s="354"/>
      <c r="G13" s="354"/>
      <c r="H13" s="354"/>
      <c r="I13" s="354"/>
      <c r="J13" s="361"/>
      <c r="K13" s="361"/>
      <c r="L13" s="361"/>
      <c r="M13" s="361"/>
      <c r="N13" s="355" t="s">
        <v>1510</v>
      </c>
      <c r="O13" s="660"/>
      <c r="P13" s="661"/>
      <c r="Q13" s="651" t="str">
        <f>IF(VLOOKUP(N13,経皮吸収率!$B$6:$C$16,2,FALSE)="","",ROUND(VLOOKUP(N13,経皮吸収率!$B$6:$C$16,2,FALSE), 0))</f>
        <v/>
      </c>
      <c r="R13" s="652"/>
      <c r="S13" s="656"/>
      <c r="T13" s="657"/>
    </row>
    <row r="14" spans="2:25" ht="18.75" customHeight="1" x14ac:dyDescent="0.2">
      <c r="C14" s="309"/>
      <c r="D14" s="309"/>
      <c r="E14" s="354"/>
      <c r="F14" s="354"/>
      <c r="G14" s="354"/>
      <c r="H14" s="354"/>
      <c r="I14" s="354"/>
      <c r="J14" s="361"/>
      <c r="K14" s="361"/>
      <c r="L14" s="361"/>
      <c r="M14" s="361"/>
      <c r="N14" s="355" t="s">
        <v>1511</v>
      </c>
      <c r="O14" s="660"/>
      <c r="P14" s="661"/>
      <c r="Q14" s="651" t="str">
        <f>IF(VLOOKUP(N14,経皮吸収率!$B$6:$C$16,2,FALSE)="","",ROUND(VLOOKUP(N14,経皮吸収率!$B$6:$C$16,2,FALSE), 0))</f>
        <v/>
      </c>
      <c r="R14" s="652"/>
      <c r="S14" s="656"/>
      <c r="T14" s="657"/>
    </row>
    <row r="15" spans="2:25" ht="18.75" customHeight="1" thickBot="1" x14ac:dyDescent="0.25">
      <c r="C15" s="309"/>
      <c r="D15" s="309"/>
      <c r="E15" s="354"/>
      <c r="F15" s="354"/>
      <c r="G15" s="354"/>
      <c r="H15" s="354"/>
      <c r="I15" s="354"/>
      <c r="J15" s="352"/>
      <c r="L15" s="352"/>
      <c r="M15" s="352"/>
      <c r="N15" s="355" t="s">
        <v>1512</v>
      </c>
      <c r="O15" s="662"/>
      <c r="P15" s="663"/>
      <c r="Q15" s="647" t="str">
        <f>IF(VLOOKUP(N15,経皮吸収率!$B$6:$C$16,2,FALSE)="","",ROUND(VLOOKUP(N15,経皮吸収率!$B$6:$C$16,2,FALSE), 0))</f>
        <v/>
      </c>
      <c r="R15" s="648"/>
      <c r="S15" s="664"/>
      <c r="T15" s="665"/>
    </row>
    <row r="16" spans="2:25" ht="18.75" customHeight="1" thickBot="1" x14ac:dyDescent="0.25">
      <c r="E16" s="362"/>
      <c r="F16" s="362"/>
      <c r="G16" s="362"/>
      <c r="H16" s="362"/>
      <c r="I16" s="362"/>
      <c r="O16" s="350"/>
      <c r="P16" s="363"/>
      <c r="Q16" s="363"/>
      <c r="R16" s="363"/>
      <c r="S16" s="363"/>
      <c r="T16" s="363"/>
      <c r="Y16" s="362"/>
    </row>
    <row r="17" spans="1:42" ht="18.75" customHeight="1" x14ac:dyDescent="0.2">
      <c r="B17" s="666" t="s">
        <v>1513</v>
      </c>
      <c r="C17" s="671" t="s">
        <v>1514</v>
      </c>
      <c r="D17" s="653"/>
      <c r="E17" s="619" t="s">
        <v>1515</v>
      </c>
      <c r="F17" s="620"/>
      <c r="G17" s="620"/>
      <c r="H17" s="620"/>
      <c r="I17" s="621"/>
      <c r="J17" s="653" t="s">
        <v>1516</v>
      </c>
      <c r="K17" s="649" t="s">
        <v>1517</v>
      </c>
      <c r="L17" s="616" t="s">
        <v>1518</v>
      </c>
      <c r="M17" s="617"/>
      <c r="N17" s="617"/>
      <c r="O17" s="617"/>
      <c r="P17" s="616" t="s">
        <v>1519</v>
      </c>
      <c r="Q17" s="617"/>
      <c r="R17" s="617"/>
      <c r="S17" s="617"/>
      <c r="T17" s="617"/>
      <c r="U17" s="617"/>
      <c r="V17" s="617"/>
      <c r="W17" s="617"/>
      <c r="X17" s="618"/>
      <c r="Y17" s="607" t="s">
        <v>1475</v>
      </c>
    </row>
    <row r="18" spans="1:42" x14ac:dyDescent="0.2">
      <c r="B18" s="667"/>
      <c r="C18" s="610"/>
      <c r="D18" s="611"/>
      <c r="E18" s="622"/>
      <c r="F18" s="623"/>
      <c r="G18" s="623"/>
      <c r="H18" s="623"/>
      <c r="I18" s="624"/>
      <c r="J18" s="611"/>
      <c r="K18" s="650"/>
      <c r="L18" s="310" t="s">
        <v>1476</v>
      </c>
      <c r="M18" s="346" t="s">
        <v>1477</v>
      </c>
      <c r="N18" s="611" t="s">
        <v>1527</v>
      </c>
      <c r="O18" s="613" t="s">
        <v>1528</v>
      </c>
      <c r="P18" s="615" t="s">
        <v>1520</v>
      </c>
      <c r="Q18" s="610"/>
      <c r="R18" s="609" t="s">
        <v>1521</v>
      </c>
      <c r="S18" s="609"/>
      <c r="T18" s="610"/>
      <c r="U18" s="364" t="s">
        <v>1476</v>
      </c>
      <c r="V18" s="364" t="s">
        <v>1477</v>
      </c>
      <c r="W18" s="611" t="s">
        <v>1527</v>
      </c>
      <c r="X18" s="613" t="s">
        <v>1528</v>
      </c>
      <c r="Y18" s="608"/>
    </row>
    <row r="19" spans="1:42" ht="25.5" x14ac:dyDescent="0.2">
      <c r="A19" s="349">
        <v>1000000</v>
      </c>
      <c r="B19" s="667"/>
      <c r="C19" s="672"/>
      <c r="D19" s="612"/>
      <c r="E19" s="625"/>
      <c r="F19" s="626"/>
      <c r="G19" s="626"/>
      <c r="H19" s="626"/>
      <c r="I19" s="627"/>
      <c r="J19" s="611"/>
      <c r="K19" s="650"/>
      <c r="L19" s="311" t="s">
        <v>1480</v>
      </c>
      <c r="M19" s="344" t="s">
        <v>1481</v>
      </c>
      <c r="N19" s="612"/>
      <c r="O19" s="614"/>
      <c r="P19" s="365" t="s">
        <v>10</v>
      </c>
      <c r="Q19" s="366" t="s">
        <v>1522</v>
      </c>
      <c r="R19" s="344" t="s">
        <v>1523</v>
      </c>
      <c r="S19" s="367" t="s">
        <v>1524</v>
      </c>
      <c r="T19" s="345" t="s">
        <v>1522</v>
      </c>
      <c r="U19" s="344" t="s">
        <v>1480</v>
      </c>
      <c r="V19" s="344" t="s">
        <v>1482</v>
      </c>
      <c r="W19" s="612"/>
      <c r="X19" s="614"/>
      <c r="Y19" s="608"/>
    </row>
    <row r="20" spans="1:42" s="377" customFormat="1" ht="38.25" x14ac:dyDescent="0.15">
      <c r="A20" s="368">
        <v>1000001</v>
      </c>
      <c r="B20" s="369">
        <v>1</v>
      </c>
      <c r="C20" s="605" t="str">
        <f>IF(B20 = "", "", VLOOKUP(A20,計算シート!A:C,3,FALSE)&amp;IF(ISBLANK(VLOOKUP(A20,入力シート!A:D,4,FALSE))=TRUE, "", "　("))&amp;VLOOKUP(A20,入力シート!A:D,4,FALSE)&amp;IF(ISBLANK(VLOOKUP(A20,入力シート!A:D,4,FALSE))=TRUE,"",")")</f>
        <v/>
      </c>
      <c r="D20" s="606"/>
      <c r="E20" s="604" t="str">
        <f>IF(B20="","", 計算シート!EY20&amp;"／"&amp;VLOOKUP(A20,計算シート!A:F,4,FALSE)&amp;"／"&amp;VLOOKUP(A20,計算シート!A:F,5,FALSE)&amp;IF(VLOOKUP(A20,計算シート!A:EW,149,FALSE)="", "", "／")&amp;VLOOKUP(A20,計算シート!A:ET,150,FALSE))</f>
        <v>／0／0／</v>
      </c>
      <c r="F20" s="605"/>
      <c r="G20" s="605"/>
      <c r="H20" s="605"/>
      <c r="I20" s="606"/>
      <c r="J20" s="370" t="e">
        <f>IF(B20="", "", IF(VLOOKUP(A20, 計算シート!A:G, 7, FALSE)=1, VLOOKUP(A20, 計算シート!A:H, 8, FALSE), VLOOKUP(A20, 計算シート!A:P, 16, FALSE)))</f>
        <v>#VALUE!</v>
      </c>
      <c r="K20" s="371" t="e">
        <f>IF(B20="","",VLOOKUP(B20,計算シート!B20:AB1250,27,FALSE)&amp;"（"&amp;VLOOKUP(B20,計算シート!B20:AC1250,28,FALSE)&amp;"）")</f>
        <v>#N/A</v>
      </c>
      <c r="L20" s="372" t="str">
        <f>IF(B20&gt;0, IF(ISNA(VLOOKUP(B20, 計算シート!FK:FP, 6, FALSE)) = TRUE, "ERROR", ROUND(VLOOKUP(B20, 計算シート!FK:FL, 2, FALSE), 1)), "")</f>
        <v>ERROR</v>
      </c>
      <c r="M20" s="373" t="str">
        <f>IF(B20&gt;0, IF(ISNA(VLOOKUP(B20, 計算シート!FK:FP, 6, FALSE)) = TRUE, "ERROR", ROUND(VLOOKUP(B20, 計算シート!FK:FM, 3, FALSE), 1)), "")</f>
        <v>ERROR</v>
      </c>
      <c r="N20" s="373" t="e">
        <f>IF(B20="","",ROUND(VLOOKUP('出力シート（主要）'!B20,計算シート!FR:FX,4,FALSE),1))</f>
        <v>#N/A</v>
      </c>
      <c r="O20" s="374" t="str">
        <f>IF($E$7="設定不要", "-", IF(B20="", "", ROUND(VLOOKUP(B20, 計算シート!FR:FX, 5, FALSE), 1)))</f>
        <v>-</v>
      </c>
      <c r="P20" s="314"/>
      <c r="Q20" s="315"/>
      <c r="R20" s="315"/>
      <c r="S20" s="315"/>
      <c r="T20" s="315"/>
      <c r="U20" s="375" t="e">
        <f>IF(B20 ="", "", ROUND(VLOOKUP(B20,計算シート!FK:FN,4,FALSE), 1))</f>
        <v>#N/A</v>
      </c>
      <c r="V20" s="375" t="e">
        <f>IF(B20="", "", ROUND(VLOOKUP(B20,計算シート!FK:FO,5,FALSE), 1))</f>
        <v>#N/A</v>
      </c>
      <c r="W20" s="375" t="e">
        <f>IF(B20="", "", ROUND(VLOOKUP(B20, 計算シート!FR:FX, 6, FALSE), 1))</f>
        <v>#N/A</v>
      </c>
      <c r="X20" s="374" t="str">
        <f>IF($E$7="設定不要","-", IF(B20="","", ROUND(VLOOKUP(B20, 計算シート!FR:FX, 7, FALSE), 1)))</f>
        <v>-</v>
      </c>
      <c r="Y20" s="376"/>
      <c r="Z20" s="348" t="str">
        <f>IF(ISNA(VLOOKUP(B20, 計算シート!B:EV, 151, FALSE))=TRUE, "", VLOOKUP(B20, 計算シート!B:EV, 151, FALSE))</f>
        <v/>
      </c>
      <c r="AA20" s="390" t="str">
        <f>CHAR(10)&amp;C20&amp;CHAR(10)</f>
        <v xml:space="preserve">
</v>
      </c>
      <c r="AB20" s="390" t="str">
        <f>CHAR(10)&amp;E20&amp;CHAR(10)</f>
        <v xml:space="preserve">
／0／0／
</v>
      </c>
      <c r="AC20" s="390" t="e">
        <f>CHAR(10)&amp;K20&amp;CHAR(10)</f>
        <v>#N/A</v>
      </c>
      <c r="AD20" s="352"/>
      <c r="AE20" s="352"/>
      <c r="AF20" s="352"/>
      <c r="AG20" s="352"/>
      <c r="AH20" s="352"/>
      <c r="AI20" s="352"/>
      <c r="AJ20" s="352"/>
      <c r="AK20" s="352"/>
      <c r="AL20" s="352"/>
      <c r="AM20" s="352"/>
      <c r="AN20" s="352"/>
      <c r="AO20" s="352"/>
      <c r="AP20" s="352"/>
    </row>
    <row r="21" spans="1:42" s="352" customFormat="1" x14ac:dyDescent="0.15">
      <c r="A21" s="368">
        <v>1000002</v>
      </c>
      <c r="B21" s="369"/>
      <c r="C21" s="605"/>
      <c r="D21" s="606"/>
      <c r="E21" s="604"/>
      <c r="F21" s="605"/>
      <c r="G21" s="605"/>
      <c r="H21" s="605"/>
      <c r="I21" s="606"/>
      <c r="J21" s="370"/>
      <c r="K21" s="371"/>
      <c r="L21" s="372"/>
      <c r="M21" s="373"/>
      <c r="N21" s="373"/>
      <c r="O21" s="374"/>
      <c r="P21" s="314"/>
      <c r="Q21" s="315"/>
      <c r="R21" s="315"/>
      <c r="S21" s="315"/>
      <c r="T21" s="315"/>
      <c r="U21" s="375"/>
      <c r="V21" s="375"/>
      <c r="W21" s="375"/>
      <c r="X21" s="374"/>
      <c r="Y21" s="378"/>
      <c r="Z21" s="348"/>
      <c r="AA21" s="390"/>
      <c r="AB21" s="390"/>
      <c r="AC21" s="390"/>
    </row>
    <row r="22" spans="1:42" s="352" customFormat="1" x14ac:dyDescent="0.15">
      <c r="A22" s="368">
        <v>1000003</v>
      </c>
      <c r="B22" s="369"/>
      <c r="C22" s="605"/>
      <c r="D22" s="606"/>
      <c r="E22" s="604"/>
      <c r="F22" s="605"/>
      <c r="G22" s="605"/>
      <c r="H22" s="605"/>
      <c r="I22" s="606"/>
      <c r="J22" s="370"/>
      <c r="K22" s="371"/>
      <c r="L22" s="372"/>
      <c r="M22" s="373"/>
      <c r="N22" s="373"/>
      <c r="O22" s="374"/>
      <c r="P22" s="314"/>
      <c r="Q22" s="315"/>
      <c r="R22" s="315"/>
      <c r="S22" s="315"/>
      <c r="T22" s="315"/>
      <c r="U22" s="375"/>
      <c r="V22" s="375"/>
      <c r="W22" s="375"/>
      <c r="X22" s="374"/>
      <c r="Y22" s="376"/>
      <c r="Z22" s="348"/>
      <c r="AA22" s="390"/>
      <c r="AB22" s="390"/>
      <c r="AC22" s="390"/>
    </row>
    <row r="23" spans="1:42" s="352" customFormat="1" x14ac:dyDescent="0.15">
      <c r="A23" s="368">
        <v>1000004</v>
      </c>
      <c r="B23" s="369"/>
      <c r="C23" s="605"/>
      <c r="D23" s="606"/>
      <c r="E23" s="604"/>
      <c r="F23" s="605"/>
      <c r="G23" s="605"/>
      <c r="H23" s="605"/>
      <c r="I23" s="606"/>
      <c r="J23" s="370"/>
      <c r="K23" s="371"/>
      <c r="L23" s="372"/>
      <c r="M23" s="373"/>
      <c r="N23" s="373"/>
      <c r="O23" s="374"/>
      <c r="P23" s="314"/>
      <c r="Q23" s="315"/>
      <c r="R23" s="315"/>
      <c r="S23" s="315"/>
      <c r="T23" s="315"/>
      <c r="U23" s="375"/>
      <c r="V23" s="375"/>
      <c r="W23" s="375"/>
      <c r="X23" s="374"/>
      <c r="Y23" s="376"/>
      <c r="Z23" s="348"/>
      <c r="AA23" s="390"/>
      <c r="AB23" s="390"/>
      <c r="AC23" s="390"/>
    </row>
    <row r="24" spans="1:42" s="352" customFormat="1" x14ac:dyDescent="0.15">
      <c r="A24" s="368">
        <v>1000005</v>
      </c>
      <c r="B24" s="369"/>
      <c r="C24" s="605"/>
      <c r="D24" s="606"/>
      <c r="E24" s="604"/>
      <c r="F24" s="605"/>
      <c r="G24" s="605"/>
      <c r="H24" s="605"/>
      <c r="I24" s="606"/>
      <c r="J24" s="370"/>
      <c r="K24" s="371"/>
      <c r="L24" s="372"/>
      <c r="M24" s="373"/>
      <c r="N24" s="373"/>
      <c r="O24" s="374"/>
      <c r="P24" s="314"/>
      <c r="Q24" s="315"/>
      <c r="R24" s="315"/>
      <c r="S24" s="315"/>
      <c r="T24" s="315"/>
      <c r="U24" s="375"/>
      <c r="V24" s="375"/>
      <c r="W24" s="375"/>
      <c r="X24" s="374"/>
      <c r="Y24" s="376"/>
      <c r="Z24" s="348"/>
      <c r="AA24" s="390"/>
      <c r="AB24" s="390"/>
      <c r="AC24" s="390"/>
    </row>
    <row r="25" spans="1:42" s="352" customFormat="1" x14ac:dyDescent="0.15">
      <c r="A25" s="368">
        <v>1000006</v>
      </c>
      <c r="B25" s="369"/>
      <c r="C25" s="605"/>
      <c r="D25" s="606"/>
      <c r="E25" s="604"/>
      <c r="F25" s="605"/>
      <c r="G25" s="605"/>
      <c r="H25" s="605"/>
      <c r="I25" s="606"/>
      <c r="J25" s="370"/>
      <c r="K25" s="371"/>
      <c r="L25" s="372"/>
      <c r="M25" s="373"/>
      <c r="N25" s="373"/>
      <c r="O25" s="374"/>
      <c r="P25" s="314"/>
      <c r="Q25" s="315"/>
      <c r="R25" s="315"/>
      <c r="S25" s="315"/>
      <c r="T25" s="315"/>
      <c r="U25" s="375"/>
      <c r="V25" s="375"/>
      <c r="W25" s="375"/>
      <c r="X25" s="374"/>
      <c r="Y25" s="376"/>
      <c r="Z25" s="348"/>
      <c r="AA25" s="390"/>
      <c r="AB25" s="390"/>
      <c r="AC25" s="390"/>
    </row>
    <row r="26" spans="1:42" s="352" customFormat="1" x14ac:dyDescent="0.15">
      <c r="A26" s="368">
        <v>1000007</v>
      </c>
      <c r="B26" s="369"/>
      <c r="C26" s="605"/>
      <c r="D26" s="606"/>
      <c r="E26" s="604"/>
      <c r="F26" s="605"/>
      <c r="G26" s="605"/>
      <c r="H26" s="605"/>
      <c r="I26" s="606"/>
      <c r="J26" s="370"/>
      <c r="K26" s="371"/>
      <c r="L26" s="372"/>
      <c r="M26" s="373"/>
      <c r="N26" s="373"/>
      <c r="O26" s="374"/>
      <c r="P26" s="314"/>
      <c r="Q26" s="315"/>
      <c r="R26" s="315"/>
      <c r="S26" s="315"/>
      <c r="T26" s="315"/>
      <c r="U26" s="375"/>
      <c r="V26" s="375"/>
      <c r="W26" s="375"/>
      <c r="X26" s="374"/>
      <c r="Y26" s="376"/>
      <c r="Z26" s="348"/>
      <c r="AA26" s="390"/>
      <c r="AB26" s="390"/>
      <c r="AC26" s="390"/>
    </row>
    <row r="27" spans="1:42" s="352" customFormat="1" x14ac:dyDescent="0.15">
      <c r="A27" s="368">
        <v>1000008</v>
      </c>
      <c r="B27" s="369"/>
      <c r="C27" s="605"/>
      <c r="D27" s="606"/>
      <c r="E27" s="604"/>
      <c r="F27" s="605"/>
      <c r="G27" s="605"/>
      <c r="H27" s="605"/>
      <c r="I27" s="606"/>
      <c r="J27" s="370"/>
      <c r="K27" s="371"/>
      <c r="L27" s="372"/>
      <c r="M27" s="373"/>
      <c r="N27" s="373"/>
      <c r="O27" s="374"/>
      <c r="P27" s="314"/>
      <c r="Q27" s="315"/>
      <c r="R27" s="315"/>
      <c r="S27" s="315"/>
      <c r="T27" s="315"/>
      <c r="U27" s="375"/>
      <c r="V27" s="375"/>
      <c r="W27" s="375"/>
      <c r="X27" s="374"/>
      <c r="Y27" s="376"/>
      <c r="Z27" s="348"/>
      <c r="AA27" s="390"/>
      <c r="AB27" s="390"/>
      <c r="AC27" s="390"/>
    </row>
    <row r="28" spans="1:42" s="352" customFormat="1" x14ac:dyDescent="0.15">
      <c r="A28" s="368">
        <v>1000009</v>
      </c>
      <c r="B28" s="369"/>
      <c r="C28" s="605"/>
      <c r="D28" s="606"/>
      <c r="E28" s="604"/>
      <c r="F28" s="605"/>
      <c r="G28" s="605"/>
      <c r="H28" s="605"/>
      <c r="I28" s="606"/>
      <c r="J28" s="370"/>
      <c r="K28" s="371"/>
      <c r="L28" s="372"/>
      <c r="M28" s="373"/>
      <c r="N28" s="373"/>
      <c r="O28" s="374"/>
      <c r="P28" s="314"/>
      <c r="Q28" s="315"/>
      <c r="R28" s="315"/>
      <c r="S28" s="315"/>
      <c r="T28" s="315"/>
      <c r="U28" s="375"/>
      <c r="V28" s="375"/>
      <c r="W28" s="375"/>
      <c r="X28" s="374"/>
      <c r="Y28" s="376"/>
      <c r="Z28" s="348"/>
      <c r="AA28" s="390"/>
      <c r="AB28" s="390"/>
      <c r="AC28" s="390"/>
    </row>
    <row r="29" spans="1:42" s="352" customFormat="1" x14ac:dyDescent="0.15">
      <c r="A29" s="368">
        <v>1000010</v>
      </c>
      <c r="B29" s="369"/>
      <c r="C29" s="605"/>
      <c r="D29" s="606"/>
      <c r="E29" s="604"/>
      <c r="F29" s="605"/>
      <c r="G29" s="605"/>
      <c r="H29" s="605"/>
      <c r="I29" s="606"/>
      <c r="J29" s="370"/>
      <c r="K29" s="371"/>
      <c r="L29" s="372"/>
      <c r="M29" s="373"/>
      <c r="N29" s="373"/>
      <c r="O29" s="374"/>
      <c r="P29" s="314"/>
      <c r="Q29" s="315"/>
      <c r="R29" s="315"/>
      <c r="S29" s="315"/>
      <c r="T29" s="315"/>
      <c r="U29" s="375"/>
      <c r="V29" s="375"/>
      <c r="W29" s="375"/>
      <c r="X29" s="374"/>
      <c r="Y29" s="376"/>
      <c r="Z29" s="348"/>
      <c r="AA29" s="390"/>
      <c r="AB29" s="390"/>
      <c r="AC29" s="390"/>
    </row>
    <row r="30" spans="1:42" s="352" customFormat="1" x14ac:dyDescent="0.15">
      <c r="A30" s="368">
        <v>1000011</v>
      </c>
      <c r="B30" s="369"/>
      <c r="C30" s="605"/>
      <c r="D30" s="606"/>
      <c r="E30" s="604"/>
      <c r="F30" s="605"/>
      <c r="G30" s="605"/>
      <c r="H30" s="605"/>
      <c r="I30" s="606"/>
      <c r="J30" s="370"/>
      <c r="K30" s="371"/>
      <c r="L30" s="372"/>
      <c r="M30" s="373"/>
      <c r="N30" s="373"/>
      <c r="O30" s="374"/>
      <c r="P30" s="314"/>
      <c r="Q30" s="315"/>
      <c r="R30" s="315"/>
      <c r="S30" s="315"/>
      <c r="T30" s="315"/>
      <c r="U30" s="375"/>
      <c r="V30" s="375"/>
      <c r="W30" s="375"/>
      <c r="X30" s="374"/>
      <c r="Y30" s="376"/>
      <c r="Z30" s="348"/>
      <c r="AA30" s="390"/>
      <c r="AB30" s="390"/>
      <c r="AC30" s="390"/>
    </row>
    <row r="31" spans="1:42" s="352" customFormat="1" x14ac:dyDescent="0.15">
      <c r="A31" s="368">
        <v>1000012</v>
      </c>
      <c r="B31" s="369"/>
      <c r="C31" s="605"/>
      <c r="D31" s="606"/>
      <c r="E31" s="604"/>
      <c r="F31" s="605"/>
      <c r="G31" s="605"/>
      <c r="H31" s="605"/>
      <c r="I31" s="606"/>
      <c r="J31" s="370"/>
      <c r="K31" s="371"/>
      <c r="L31" s="372"/>
      <c r="M31" s="373"/>
      <c r="N31" s="373"/>
      <c r="O31" s="374"/>
      <c r="P31" s="314"/>
      <c r="Q31" s="315"/>
      <c r="R31" s="315"/>
      <c r="S31" s="315"/>
      <c r="T31" s="315"/>
      <c r="U31" s="375"/>
      <c r="V31" s="375"/>
      <c r="W31" s="375"/>
      <c r="X31" s="374"/>
      <c r="Y31" s="376"/>
      <c r="Z31" s="348"/>
      <c r="AA31" s="390"/>
      <c r="AB31" s="390"/>
      <c r="AC31" s="390"/>
    </row>
    <row r="32" spans="1:42" s="352" customFormat="1" x14ac:dyDescent="0.15">
      <c r="A32" s="368">
        <v>1000013</v>
      </c>
      <c r="B32" s="369"/>
      <c r="C32" s="605"/>
      <c r="D32" s="606"/>
      <c r="E32" s="604"/>
      <c r="F32" s="605"/>
      <c r="G32" s="605"/>
      <c r="H32" s="605"/>
      <c r="I32" s="606"/>
      <c r="J32" s="370"/>
      <c r="K32" s="371"/>
      <c r="L32" s="372"/>
      <c r="M32" s="373"/>
      <c r="N32" s="373"/>
      <c r="O32" s="374"/>
      <c r="P32" s="314"/>
      <c r="Q32" s="315"/>
      <c r="R32" s="315"/>
      <c r="S32" s="315"/>
      <c r="T32" s="315"/>
      <c r="U32" s="375"/>
      <c r="V32" s="375"/>
      <c r="W32" s="375"/>
      <c r="X32" s="374"/>
      <c r="Y32" s="376"/>
      <c r="Z32" s="348"/>
      <c r="AA32" s="390"/>
      <c r="AB32" s="390"/>
      <c r="AC32" s="390"/>
    </row>
    <row r="33" spans="1:29" s="352" customFormat="1" x14ac:dyDescent="0.15">
      <c r="A33" s="368">
        <v>1000014</v>
      </c>
      <c r="B33" s="369"/>
      <c r="C33" s="605"/>
      <c r="D33" s="606"/>
      <c r="E33" s="604"/>
      <c r="F33" s="605"/>
      <c r="G33" s="605"/>
      <c r="H33" s="605"/>
      <c r="I33" s="606"/>
      <c r="J33" s="370"/>
      <c r="K33" s="371"/>
      <c r="L33" s="372"/>
      <c r="M33" s="373"/>
      <c r="N33" s="373"/>
      <c r="O33" s="374"/>
      <c r="P33" s="314"/>
      <c r="Q33" s="315"/>
      <c r="R33" s="315"/>
      <c r="S33" s="315"/>
      <c r="T33" s="315"/>
      <c r="U33" s="375"/>
      <c r="V33" s="375"/>
      <c r="W33" s="375"/>
      <c r="X33" s="374"/>
      <c r="Y33" s="376"/>
      <c r="Z33" s="348"/>
      <c r="AA33" s="390"/>
      <c r="AB33" s="390"/>
      <c r="AC33" s="390"/>
    </row>
    <row r="34" spans="1:29" s="352" customFormat="1" x14ac:dyDescent="0.15">
      <c r="A34" s="368">
        <v>1000015</v>
      </c>
      <c r="B34" s="369"/>
      <c r="C34" s="605"/>
      <c r="D34" s="606"/>
      <c r="E34" s="604"/>
      <c r="F34" s="605"/>
      <c r="G34" s="605"/>
      <c r="H34" s="605"/>
      <c r="I34" s="606"/>
      <c r="J34" s="370"/>
      <c r="K34" s="371"/>
      <c r="L34" s="372"/>
      <c r="M34" s="373"/>
      <c r="N34" s="373"/>
      <c r="O34" s="374"/>
      <c r="P34" s="314"/>
      <c r="Q34" s="315"/>
      <c r="R34" s="315"/>
      <c r="S34" s="315"/>
      <c r="T34" s="315"/>
      <c r="U34" s="375"/>
      <c r="V34" s="375"/>
      <c r="W34" s="375"/>
      <c r="X34" s="374"/>
      <c r="Y34" s="376"/>
      <c r="Z34" s="348"/>
      <c r="AA34" s="390"/>
      <c r="AB34" s="390"/>
      <c r="AC34" s="390"/>
    </row>
    <row r="35" spans="1:29" s="352" customFormat="1" x14ac:dyDescent="0.15">
      <c r="A35" s="368">
        <v>1000016</v>
      </c>
      <c r="B35" s="369"/>
      <c r="C35" s="605"/>
      <c r="D35" s="606"/>
      <c r="E35" s="604"/>
      <c r="F35" s="605"/>
      <c r="G35" s="605"/>
      <c r="H35" s="605"/>
      <c r="I35" s="606"/>
      <c r="J35" s="370"/>
      <c r="K35" s="371"/>
      <c r="L35" s="372"/>
      <c r="M35" s="373"/>
      <c r="N35" s="373"/>
      <c r="O35" s="374"/>
      <c r="P35" s="314"/>
      <c r="Q35" s="315"/>
      <c r="R35" s="315"/>
      <c r="S35" s="315"/>
      <c r="T35" s="315"/>
      <c r="U35" s="375"/>
      <c r="V35" s="375"/>
      <c r="W35" s="375"/>
      <c r="X35" s="374"/>
      <c r="Y35" s="376"/>
      <c r="Z35" s="348"/>
      <c r="AA35" s="390"/>
      <c r="AB35" s="390"/>
      <c r="AC35" s="390"/>
    </row>
    <row r="36" spans="1:29" s="352" customFormat="1" x14ac:dyDescent="0.15">
      <c r="A36" s="368">
        <v>1000017</v>
      </c>
      <c r="B36" s="369"/>
      <c r="C36" s="605"/>
      <c r="D36" s="606"/>
      <c r="E36" s="604"/>
      <c r="F36" s="605"/>
      <c r="G36" s="605"/>
      <c r="H36" s="605"/>
      <c r="I36" s="606"/>
      <c r="J36" s="370"/>
      <c r="K36" s="371"/>
      <c r="L36" s="372"/>
      <c r="M36" s="373"/>
      <c r="N36" s="373"/>
      <c r="O36" s="374"/>
      <c r="P36" s="314"/>
      <c r="Q36" s="315"/>
      <c r="R36" s="315"/>
      <c r="S36" s="315"/>
      <c r="T36" s="315"/>
      <c r="U36" s="375"/>
      <c r="V36" s="375"/>
      <c r="W36" s="375"/>
      <c r="X36" s="374"/>
      <c r="Y36" s="376"/>
      <c r="Z36" s="348"/>
      <c r="AA36" s="390"/>
      <c r="AB36" s="390"/>
      <c r="AC36" s="390"/>
    </row>
    <row r="37" spans="1:29" s="352" customFormat="1" x14ac:dyDescent="0.15">
      <c r="A37" s="368">
        <v>1000018</v>
      </c>
      <c r="B37" s="369"/>
      <c r="C37" s="605"/>
      <c r="D37" s="606"/>
      <c r="E37" s="604"/>
      <c r="F37" s="605"/>
      <c r="G37" s="605"/>
      <c r="H37" s="605"/>
      <c r="I37" s="606"/>
      <c r="J37" s="370"/>
      <c r="K37" s="371"/>
      <c r="L37" s="372"/>
      <c r="M37" s="373"/>
      <c r="N37" s="373"/>
      <c r="O37" s="374"/>
      <c r="P37" s="314"/>
      <c r="Q37" s="315"/>
      <c r="R37" s="315"/>
      <c r="S37" s="315"/>
      <c r="T37" s="315"/>
      <c r="U37" s="375"/>
      <c r="V37" s="375"/>
      <c r="W37" s="375"/>
      <c r="X37" s="374"/>
      <c r="Y37" s="376"/>
      <c r="Z37" s="348"/>
      <c r="AA37" s="390"/>
      <c r="AB37" s="390"/>
      <c r="AC37" s="390"/>
    </row>
    <row r="38" spans="1:29" s="352" customFormat="1" x14ac:dyDescent="0.15">
      <c r="A38" s="368">
        <v>1000019</v>
      </c>
      <c r="B38" s="369"/>
      <c r="C38" s="605"/>
      <c r="D38" s="606"/>
      <c r="E38" s="604"/>
      <c r="F38" s="605"/>
      <c r="G38" s="605"/>
      <c r="H38" s="605"/>
      <c r="I38" s="606"/>
      <c r="J38" s="370"/>
      <c r="K38" s="371"/>
      <c r="L38" s="372"/>
      <c r="M38" s="373"/>
      <c r="N38" s="373"/>
      <c r="O38" s="374"/>
      <c r="P38" s="314"/>
      <c r="Q38" s="315"/>
      <c r="R38" s="315"/>
      <c r="S38" s="315"/>
      <c r="T38" s="315"/>
      <c r="U38" s="375"/>
      <c r="V38" s="375"/>
      <c r="W38" s="375"/>
      <c r="X38" s="374"/>
      <c r="Y38" s="376"/>
      <c r="Z38" s="348"/>
      <c r="AA38" s="390"/>
      <c r="AB38" s="390"/>
      <c r="AC38" s="390"/>
    </row>
    <row r="39" spans="1:29" s="352" customFormat="1" x14ac:dyDescent="0.15">
      <c r="A39" s="368">
        <v>1000020</v>
      </c>
      <c r="B39" s="369"/>
      <c r="C39" s="605"/>
      <c r="D39" s="606"/>
      <c r="E39" s="604"/>
      <c r="F39" s="605"/>
      <c r="G39" s="605"/>
      <c r="H39" s="605"/>
      <c r="I39" s="606"/>
      <c r="J39" s="370"/>
      <c r="K39" s="371"/>
      <c r="L39" s="372"/>
      <c r="M39" s="373"/>
      <c r="N39" s="373"/>
      <c r="O39" s="374"/>
      <c r="P39" s="314"/>
      <c r="Q39" s="315"/>
      <c r="R39" s="315"/>
      <c r="S39" s="315"/>
      <c r="T39" s="315"/>
      <c r="U39" s="375"/>
      <c r="V39" s="375"/>
      <c r="W39" s="375"/>
      <c r="X39" s="374"/>
      <c r="Y39" s="376"/>
      <c r="Z39" s="348"/>
      <c r="AA39" s="390"/>
      <c r="AB39" s="390"/>
      <c r="AC39" s="390"/>
    </row>
    <row r="40" spans="1:29" s="352" customFormat="1" x14ac:dyDescent="0.15">
      <c r="A40" s="368">
        <v>1000021</v>
      </c>
      <c r="B40" s="369"/>
      <c r="C40" s="605"/>
      <c r="D40" s="606"/>
      <c r="E40" s="604"/>
      <c r="F40" s="605"/>
      <c r="G40" s="605"/>
      <c r="H40" s="605"/>
      <c r="I40" s="606"/>
      <c r="J40" s="370"/>
      <c r="K40" s="371"/>
      <c r="L40" s="372"/>
      <c r="M40" s="373"/>
      <c r="N40" s="373"/>
      <c r="O40" s="374"/>
      <c r="P40" s="314"/>
      <c r="Q40" s="315"/>
      <c r="R40" s="315"/>
      <c r="S40" s="315"/>
      <c r="T40" s="315"/>
      <c r="U40" s="375"/>
      <c r="V40" s="375"/>
      <c r="W40" s="375"/>
      <c r="X40" s="374"/>
      <c r="Y40" s="376"/>
      <c r="Z40" s="348"/>
      <c r="AA40" s="390"/>
      <c r="AB40" s="390"/>
      <c r="AC40" s="390"/>
    </row>
    <row r="41" spans="1:29" s="352" customFormat="1" x14ac:dyDescent="0.15">
      <c r="A41" s="368">
        <v>1000022</v>
      </c>
      <c r="B41" s="369"/>
      <c r="C41" s="605"/>
      <c r="D41" s="606"/>
      <c r="E41" s="604"/>
      <c r="F41" s="605"/>
      <c r="G41" s="605"/>
      <c r="H41" s="605"/>
      <c r="I41" s="606"/>
      <c r="J41" s="370"/>
      <c r="K41" s="371"/>
      <c r="L41" s="372"/>
      <c r="M41" s="373"/>
      <c r="N41" s="373"/>
      <c r="O41" s="374"/>
      <c r="P41" s="314"/>
      <c r="Q41" s="315"/>
      <c r="R41" s="315"/>
      <c r="S41" s="315"/>
      <c r="T41" s="315"/>
      <c r="U41" s="375"/>
      <c r="V41" s="375"/>
      <c r="W41" s="375"/>
      <c r="X41" s="374"/>
      <c r="Y41" s="376"/>
      <c r="Z41" s="348"/>
      <c r="AA41" s="390"/>
      <c r="AB41" s="390"/>
      <c r="AC41" s="390"/>
    </row>
    <row r="42" spans="1:29" s="352" customFormat="1" x14ac:dyDescent="0.15">
      <c r="A42" s="368">
        <v>1000023</v>
      </c>
      <c r="B42" s="369"/>
      <c r="C42" s="605"/>
      <c r="D42" s="606"/>
      <c r="E42" s="604"/>
      <c r="F42" s="605"/>
      <c r="G42" s="605"/>
      <c r="H42" s="605"/>
      <c r="I42" s="606"/>
      <c r="J42" s="370"/>
      <c r="K42" s="371"/>
      <c r="L42" s="372"/>
      <c r="M42" s="373"/>
      <c r="N42" s="373"/>
      <c r="O42" s="374"/>
      <c r="P42" s="314"/>
      <c r="Q42" s="315"/>
      <c r="R42" s="315"/>
      <c r="S42" s="315"/>
      <c r="T42" s="315"/>
      <c r="U42" s="375"/>
      <c r="V42" s="375"/>
      <c r="W42" s="375"/>
      <c r="X42" s="374"/>
      <c r="Y42" s="376"/>
      <c r="Z42" s="348"/>
      <c r="AA42" s="390"/>
      <c r="AB42" s="390"/>
      <c r="AC42" s="390"/>
    </row>
    <row r="43" spans="1:29" s="352" customFormat="1" x14ac:dyDescent="0.15">
      <c r="A43" s="368">
        <v>1000024</v>
      </c>
      <c r="B43" s="369"/>
      <c r="C43" s="605"/>
      <c r="D43" s="606"/>
      <c r="E43" s="604"/>
      <c r="F43" s="605"/>
      <c r="G43" s="605"/>
      <c r="H43" s="605"/>
      <c r="I43" s="606"/>
      <c r="J43" s="370"/>
      <c r="K43" s="371"/>
      <c r="L43" s="372"/>
      <c r="M43" s="373"/>
      <c r="N43" s="373"/>
      <c r="O43" s="374"/>
      <c r="P43" s="314"/>
      <c r="Q43" s="315"/>
      <c r="R43" s="315"/>
      <c r="S43" s="315"/>
      <c r="T43" s="315"/>
      <c r="U43" s="375"/>
      <c r="V43" s="375"/>
      <c r="W43" s="375"/>
      <c r="X43" s="374"/>
      <c r="Y43" s="376"/>
      <c r="Z43" s="348"/>
      <c r="AA43" s="390"/>
      <c r="AB43" s="390"/>
      <c r="AC43" s="390"/>
    </row>
    <row r="44" spans="1:29" s="352" customFormat="1" x14ac:dyDescent="0.15">
      <c r="A44" s="368">
        <v>1000025</v>
      </c>
      <c r="B44" s="369"/>
      <c r="C44" s="605"/>
      <c r="D44" s="606"/>
      <c r="E44" s="604"/>
      <c r="F44" s="605"/>
      <c r="G44" s="605"/>
      <c r="H44" s="605"/>
      <c r="I44" s="606"/>
      <c r="J44" s="370"/>
      <c r="K44" s="371"/>
      <c r="L44" s="372"/>
      <c r="M44" s="373"/>
      <c r="N44" s="373"/>
      <c r="O44" s="374"/>
      <c r="P44" s="314"/>
      <c r="Q44" s="315"/>
      <c r="R44" s="315"/>
      <c r="S44" s="315"/>
      <c r="T44" s="315"/>
      <c r="U44" s="375"/>
      <c r="V44" s="375"/>
      <c r="W44" s="375"/>
      <c r="X44" s="374"/>
      <c r="Y44" s="376"/>
      <c r="Z44" s="348"/>
      <c r="AA44" s="390"/>
      <c r="AB44" s="390"/>
      <c r="AC44" s="390"/>
    </row>
    <row r="45" spans="1:29" s="352" customFormat="1" x14ac:dyDescent="0.15">
      <c r="A45" s="368">
        <v>1000026</v>
      </c>
      <c r="B45" s="369"/>
      <c r="C45" s="605"/>
      <c r="D45" s="606"/>
      <c r="E45" s="604"/>
      <c r="F45" s="605"/>
      <c r="G45" s="605"/>
      <c r="H45" s="605"/>
      <c r="I45" s="606"/>
      <c r="J45" s="370"/>
      <c r="K45" s="371"/>
      <c r="L45" s="372"/>
      <c r="M45" s="373"/>
      <c r="N45" s="373"/>
      <c r="O45" s="374"/>
      <c r="P45" s="314"/>
      <c r="Q45" s="315"/>
      <c r="R45" s="315"/>
      <c r="S45" s="315"/>
      <c r="T45" s="315"/>
      <c r="U45" s="375"/>
      <c r="V45" s="375"/>
      <c r="W45" s="375"/>
      <c r="X45" s="374"/>
      <c r="Y45" s="376"/>
      <c r="Z45" s="348"/>
      <c r="AA45" s="390"/>
      <c r="AB45" s="390"/>
      <c r="AC45" s="390"/>
    </row>
    <row r="46" spans="1:29" s="352" customFormat="1" x14ac:dyDescent="0.15">
      <c r="A46" s="368">
        <v>1000027</v>
      </c>
      <c r="B46" s="369"/>
      <c r="C46" s="605"/>
      <c r="D46" s="606"/>
      <c r="E46" s="604"/>
      <c r="F46" s="605"/>
      <c r="G46" s="605"/>
      <c r="H46" s="605"/>
      <c r="I46" s="606"/>
      <c r="J46" s="370"/>
      <c r="K46" s="371"/>
      <c r="L46" s="372"/>
      <c r="M46" s="373"/>
      <c r="N46" s="373"/>
      <c r="O46" s="374"/>
      <c r="P46" s="314"/>
      <c r="Q46" s="315"/>
      <c r="R46" s="315"/>
      <c r="S46" s="315"/>
      <c r="T46" s="315"/>
      <c r="U46" s="375"/>
      <c r="V46" s="375"/>
      <c r="W46" s="375"/>
      <c r="X46" s="374"/>
      <c r="Y46" s="376"/>
      <c r="Z46" s="348"/>
      <c r="AA46" s="390"/>
      <c r="AB46" s="390"/>
      <c r="AC46" s="390"/>
    </row>
    <row r="47" spans="1:29" s="352" customFormat="1" x14ac:dyDescent="0.15">
      <c r="A47" s="368">
        <v>1000028</v>
      </c>
      <c r="B47" s="369"/>
      <c r="C47" s="605"/>
      <c r="D47" s="606"/>
      <c r="E47" s="604"/>
      <c r="F47" s="605"/>
      <c r="G47" s="605"/>
      <c r="H47" s="605"/>
      <c r="I47" s="606"/>
      <c r="J47" s="370"/>
      <c r="K47" s="371"/>
      <c r="L47" s="372"/>
      <c r="M47" s="373"/>
      <c r="N47" s="373"/>
      <c r="O47" s="374"/>
      <c r="P47" s="314"/>
      <c r="Q47" s="315"/>
      <c r="R47" s="315"/>
      <c r="S47" s="315"/>
      <c r="T47" s="315"/>
      <c r="U47" s="375"/>
      <c r="V47" s="375"/>
      <c r="W47" s="375"/>
      <c r="X47" s="374"/>
      <c r="Y47" s="376"/>
      <c r="Z47" s="348"/>
      <c r="AA47" s="390"/>
      <c r="AB47" s="390"/>
      <c r="AC47" s="390"/>
    </row>
    <row r="48" spans="1:29" s="352" customFormat="1" x14ac:dyDescent="0.15">
      <c r="A48" s="368">
        <v>1000029</v>
      </c>
      <c r="B48" s="369"/>
      <c r="C48" s="605"/>
      <c r="D48" s="606"/>
      <c r="E48" s="604"/>
      <c r="F48" s="605"/>
      <c r="G48" s="605"/>
      <c r="H48" s="605"/>
      <c r="I48" s="606"/>
      <c r="J48" s="370"/>
      <c r="K48" s="371"/>
      <c r="L48" s="372"/>
      <c r="M48" s="373"/>
      <c r="N48" s="373"/>
      <c r="O48" s="374"/>
      <c r="P48" s="314"/>
      <c r="Q48" s="315"/>
      <c r="R48" s="315"/>
      <c r="S48" s="315"/>
      <c r="T48" s="315"/>
      <c r="U48" s="375"/>
      <c r="V48" s="375"/>
      <c r="W48" s="375"/>
      <c r="X48" s="374"/>
      <c r="Y48" s="376"/>
      <c r="Z48" s="348"/>
      <c r="AA48" s="390"/>
      <c r="AB48" s="390"/>
      <c r="AC48" s="390"/>
    </row>
    <row r="49" spans="1:29" s="352" customFormat="1" x14ac:dyDescent="0.15">
      <c r="A49" s="368">
        <v>1000030</v>
      </c>
      <c r="B49" s="369"/>
      <c r="C49" s="605"/>
      <c r="D49" s="606"/>
      <c r="E49" s="604"/>
      <c r="F49" s="605"/>
      <c r="G49" s="605"/>
      <c r="H49" s="605"/>
      <c r="I49" s="606"/>
      <c r="J49" s="370"/>
      <c r="K49" s="371"/>
      <c r="L49" s="372"/>
      <c r="M49" s="373"/>
      <c r="N49" s="373"/>
      <c r="O49" s="374"/>
      <c r="P49" s="314"/>
      <c r="Q49" s="315"/>
      <c r="R49" s="315"/>
      <c r="S49" s="315"/>
      <c r="T49" s="315"/>
      <c r="U49" s="375"/>
      <c r="V49" s="375"/>
      <c r="W49" s="375"/>
      <c r="X49" s="374"/>
      <c r="Y49" s="376"/>
      <c r="Z49" s="348"/>
      <c r="AA49" s="390"/>
      <c r="AB49" s="390"/>
      <c r="AC49" s="390"/>
    </row>
    <row r="50" spans="1:29" s="352" customFormat="1" x14ac:dyDescent="0.15">
      <c r="A50" s="368">
        <v>1000031</v>
      </c>
      <c r="B50" s="369"/>
      <c r="C50" s="605"/>
      <c r="D50" s="606"/>
      <c r="E50" s="604"/>
      <c r="F50" s="605"/>
      <c r="G50" s="605"/>
      <c r="H50" s="605"/>
      <c r="I50" s="606"/>
      <c r="J50" s="370"/>
      <c r="K50" s="371"/>
      <c r="L50" s="372"/>
      <c r="M50" s="373"/>
      <c r="N50" s="373"/>
      <c r="O50" s="374"/>
      <c r="P50" s="314"/>
      <c r="Q50" s="315"/>
      <c r="R50" s="315"/>
      <c r="S50" s="315"/>
      <c r="T50" s="315"/>
      <c r="U50" s="375"/>
      <c r="V50" s="375"/>
      <c r="W50" s="375"/>
      <c r="X50" s="374"/>
      <c r="Y50" s="376"/>
      <c r="Z50" s="348"/>
      <c r="AA50" s="390"/>
      <c r="AB50" s="390"/>
      <c r="AC50" s="390"/>
    </row>
    <row r="51" spans="1:29" s="352" customFormat="1" x14ac:dyDescent="0.15">
      <c r="A51" s="368">
        <v>1000032</v>
      </c>
      <c r="B51" s="369"/>
      <c r="C51" s="605"/>
      <c r="D51" s="606"/>
      <c r="E51" s="604"/>
      <c r="F51" s="605"/>
      <c r="G51" s="605"/>
      <c r="H51" s="605"/>
      <c r="I51" s="606"/>
      <c r="J51" s="370"/>
      <c r="K51" s="371"/>
      <c r="L51" s="372"/>
      <c r="M51" s="373"/>
      <c r="N51" s="373"/>
      <c r="O51" s="374"/>
      <c r="P51" s="314"/>
      <c r="Q51" s="315"/>
      <c r="R51" s="315"/>
      <c r="S51" s="315"/>
      <c r="T51" s="315"/>
      <c r="U51" s="375"/>
      <c r="V51" s="375"/>
      <c r="W51" s="375"/>
      <c r="X51" s="374"/>
      <c r="Y51" s="376"/>
      <c r="Z51" s="348"/>
      <c r="AA51" s="390"/>
      <c r="AB51" s="390"/>
      <c r="AC51" s="390"/>
    </row>
    <row r="52" spans="1:29" s="352" customFormat="1" x14ac:dyDescent="0.15">
      <c r="A52" s="368">
        <v>1000033</v>
      </c>
      <c r="B52" s="369"/>
      <c r="C52" s="605"/>
      <c r="D52" s="606"/>
      <c r="E52" s="604"/>
      <c r="F52" s="605"/>
      <c r="G52" s="605"/>
      <c r="H52" s="605"/>
      <c r="I52" s="606"/>
      <c r="J52" s="370"/>
      <c r="K52" s="371"/>
      <c r="L52" s="372"/>
      <c r="M52" s="373"/>
      <c r="N52" s="373"/>
      <c r="O52" s="374"/>
      <c r="P52" s="314"/>
      <c r="Q52" s="315"/>
      <c r="R52" s="315"/>
      <c r="S52" s="315"/>
      <c r="T52" s="315"/>
      <c r="U52" s="375"/>
      <c r="V52" s="375"/>
      <c r="W52" s="375"/>
      <c r="X52" s="374"/>
      <c r="Y52" s="376"/>
      <c r="Z52" s="348"/>
      <c r="AA52" s="390"/>
      <c r="AB52" s="390"/>
      <c r="AC52" s="390"/>
    </row>
    <row r="53" spans="1:29" s="352" customFormat="1" x14ac:dyDescent="0.15">
      <c r="A53" s="368">
        <v>1000034</v>
      </c>
      <c r="B53" s="369"/>
      <c r="C53" s="605"/>
      <c r="D53" s="606"/>
      <c r="E53" s="604"/>
      <c r="F53" s="605"/>
      <c r="G53" s="605"/>
      <c r="H53" s="605"/>
      <c r="I53" s="606"/>
      <c r="J53" s="370"/>
      <c r="K53" s="371"/>
      <c r="L53" s="372"/>
      <c r="M53" s="373"/>
      <c r="N53" s="373"/>
      <c r="O53" s="374"/>
      <c r="P53" s="314"/>
      <c r="Q53" s="315"/>
      <c r="R53" s="315"/>
      <c r="S53" s="315"/>
      <c r="T53" s="315"/>
      <c r="U53" s="375"/>
      <c r="V53" s="375"/>
      <c r="W53" s="375"/>
      <c r="X53" s="374"/>
      <c r="Y53" s="376"/>
      <c r="Z53" s="348"/>
      <c r="AA53" s="390"/>
      <c r="AB53" s="390"/>
      <c r="AC53" s="390"/>
    </row>
    <row r="54" spans="1:29" s="352" customFormat="1" x14ac:dyDescent="0.15">
      <c r="A54" s="368">
        <v>1000035</v>
      </c>
      <c r="B54" s="369"/>
      <c r="C54" s="605"/>
      <c r="D54" s="606"/>
      <c r="E54" s="604"/>
      <c r="F54" s="605"/>
      <c r="G54" s="605"/>
      <c r="H54" s="605"/>
      <c r="I54" s="606"/>
      <c r="J54" s="370"/>
      <c r="K54" s="371"/>
      <c r="L54" s="372"/>
      <c r="M54" s="373"/>
      <c r="N54" s="373"/>
      <c r="O54" s="374"/>
      <c r="P54" s="314"/>
      <c r="Q54" s="315"/>
      <c r="R54" s="315"/>
      <c r="S54" s="315"/>
      <c r="T54" s="315"/>
      <c r="U54" s="375"/>
      <c r="V54" s="375"/>
      <c r="W54" s="375"/>
      <c r="X54" s="374"/>
      <c r="Y54" s="376"/>
      <c r="Z54" s="348"/>
      <c r="AA54" s="390"/>
      <c r="AB54" s="390"/>
      <c r="AC54" s="390"/>
    </row>
    <row r="55" spans="1:29" s="352" customFormat="1" x14ac:dyDescent="0.15">
      <c r="A55" s="368">
        <v>1000036</v>
      </c>
      <c r="B55" s="369"/>
      <c r="C55" s="605"/>
      <c r="D55" s="606"/>
      <c r="E55" s="604"/>
      <c r="F55" s="605"/>
      <c r="G55" s="605"/>
      <c r="H55" s="605"/>
      <c r="I55" s="606"/>
      <c r="J55" s="370"/>
      <c r="K55" s="371"/>
      <c r="L55" s="372"/>
      <c r="M55" s="373"/>
      <c r="N55" s="373"/>
      <c r="O55" s="374"/>
      <c r="P55" s="314"/>
      <c r="Q55" s="315"/>
      <c r="R55" s="315"/>
      <c r="S55" s="315"/>
      <c r="T55" s="315"/>
      <c r="U55" s="375"/>
      <c r="V55" s="375"/>
      <c r="W55" s="375"/>
      <c r="X55" s="374"/>
      <c r="Y55" s="376"/>
      <c r="Z55" s="348"/>
      <c r="AA55" s="390"/>
      <c r="AB55" s="390"/>
      <c r="AC55" s="390"/>
    </row>
    <row r="56" spans="1:29" s="352" customFormat="1" x14ac:dyDescent="0.15">
      <c r="A56" s="368">
        <v>1000037</v>
      </c>
      <c r="B56" s="369"/>
      <c r="C56" s="605"/>
      <c r="D56" s="606"/>
      <c r="E56" s="604"/>
      <c r="F56" s="605"/>
      <c r="G56" s="605"/>
      <c r="H56" s="605"/>
      <c r="I56" s="606"/>
      <c r="J56" s="370"/>
      <c r="K56" s="371"/>
      <c r="L56" s="372"/>
      <c r="M56" s="373"/>
      <c r="N56" s="373"/>
      <c r="O56" s="374"/>
      <c r="P56" s="314"/>
      <c r="Q56" s="315"/>
      <c r="R56" s="315"/>
      <c r="S56" s="315"/>
      <c r="T56" s="315"/>
      <c r="U56" s="375"/>
      <c r="V56" s="375"/>
      <c r="W56" s="375"/>
      <c r="X56" s="374"/>
      <c r="Y56" s="376"/>
      <c r="Z56" s="348"/>
      <c r="AA56" s="390"/>
      <c r="AB56" s="390"/>
      <c r="AC56" s="390"/>
    </row>
    <row r="57" spans="1:29" s="352" customFormat="1" x14ac:dyDescent="0.15">
      <c r="A57" s="368">
        <v>1000038</v>
      </c>
      <c r="B57" s="369"/>
      <c r="C57" s="605"/>
      <c r="D57" s="606"/>
      <c r="E57" s="604"/>
      <c r="F57" s="605"/>
      <c r="G57" s="605"/>
      <c r="H57" s="605"/>
      <c r="I57" s="606"/>
      <c r="J57" s="370"/>
      <c r="K57" s="371"/>
      <c r="L57" s="372"/>
      <c r="M57" s="373"/>
      <c r="N57" s="373"/>
      <c r="O57" s="374"/>
      <c r="P57" s="314"/>
      <c r="Q57" s="315"/>
      <c r="R57" s="315"/>
      <c r="S57" s="315"/>
      <c r="T57" s="315"/>
      <c r="U57" s="375"/>
      <c r="V57" s="375"/>
      <c r="W57" s="375"/>
      <c r="X57" s="374"/>
      <c r="Y57" s="376"/>
      <c r="Z57" s="348"/>
      <c r="AA57" s="390"/>
      <c r="AB57" s="390"/>
      <c r="AC57" s="390"/>
    </row>
    <row r="58" spans="1:29" s="352" customFormat="1" x14ac:dyDescent="0.15">
      <c r="A58" s="368">
        <v>1000039</v>
      </c>
      <c r="B58" s="369"/>
      <c r="C58" s="605"/>
      <c r="D58" s="606"/>
      <c r="E58" s="604"/>
      <c r="F58" s="605"/>
      <c r="G58" s="605"/>
      <c r="H58" s="605"/>
      <c r="I58" s="606"/>
      <c r="J58" s="370"/>
      <c r="K58" s="371"/>
      <c r="L58" s="372"/>
      <c r="M58" s="373"/>
      <c r="N58" s="373"/>
      <c r="O58" s="374"/>
      <c r="P58" s="314"/>
      <c r="Q58" s="315"/>
      <c r="R58" s="315"/>
      <c r="S58" s="315"/>
      <c r="T58" s="315"/>
      <c r="U58" s="375"/>
      <c r="V58" s="375"/>
      <c r="W58" s="375"/>
      <c r="X58" s="374"/>
      <c r="Y58" s="376"/>
      <c r="Z58" s="348"/>
      <c r="AA58" s="390"/>
      <c r="AB58" s="390"/>
      <c r="AC58" s="390"/>
    </row>
    <row r="59" spans="1:29" s="352" customFormat="1" x14ac:dyDescent="0.15">
      <c r="A59" s="368">
        <v>1000040</v>
      </c>
      <c r="B59" s="369"/>
      <c r="C59" s="605"/>
      <c r="D59" s="606"/>
      <c r="E59" s="604"/>
      <c r="F59" s="605"/>
      <c r="G59" s="605"/>
      <c r="H59" s="605"/>
      <c r="I59" s="606"/>
      <c r="J59" s="370"/>
      <c r="K59" s="371"/>
      <c r="L59" s="372"/>
      <c r="M59" s="373"/>
      <c r="N59" s="373"/>
      <c r="O59" s="374"/>
      <c r="P59" s="314"/>
      <c r="Q59" s="315"/>
      <c r="R59" s="315"/>
      <c r="S59" s="315"/>
      <c r="T59" s="315"/>
      <c r="U59" s="375"/>
      <c r="V59" s="375"/>
      <c r="W59" s="375"/>
      <c r="X59" s="374"/>
      <c r="Y59" s="376"/>
      <c r="Z59" s="348"/>
      <c r="AA59" s="390"/>
      <c r="AB59" s="390"/>
      <c r="AC59" s="390"/>
    </row>
    <row r="60" spans="1:29" s="352" customFormat="1" x14ac:dyDescent="0.15">
      <c r="A60" s="368">
        <v>1000041</v>
      </c>
      <c r="B60" s="369"/>
      <c r="C60" s="605"/>
      <c r="D60" s="606"/>
      <c r="E60" s="604"/>
      <c r="F60" s="605"/>
      <c r="G60" s="605"/>
      <c r="H60" s="605"/>
      <c r="I60" s="606"/>
      <c r="J60" s="370"/>
      <c r="K60" s="371"/>
      <c r="L60" s="372"/>
      <c r="M60" s="373"/>
      <c r="N60" s="373"/>
      <c r="O60" s="374"/>
      <c r="P60" s="314"/>
      <c r="Q60" s="315"/>
      <c r="R60" s="315"/>
      <c r="S60" s="315"/>
      <c r="T60" s="315"/>
      <c r="U60" s="375"/>
      <c r="V60" s="375"/>
      <c r="W60" s="375"/>
      <c r="X60" s="374"/>
      <c r="Y60" s="376"/>
      <c r="Z60" s="348"/>
      <c r="AA60" s="390"/>
      <c r="AB60" s="390"/>
      <c r="AC60" s="390"/>
    </row>
    <row r="61" spans="1:29" s="352" customFormat="1" x14ac:dyDescent="0.15">
      <c r="A61" s="368">
        <v>1000042</v>
      </c>
      <c r="B61" s="369"/>
      <c r="C61" s="605"/>
      <c r="D61" s="606"/>
      <c r="E61" s="604"/>
      <c r="F61" s="605"/>
      <c r="G61" s="605"/>
      <c r="H61" s="605"/>
      <c r="I61" s="606"/>
      <c r="J61" s="370"/>
      <c r="K61" s="371"/>
      <c r="L61" s="372"/>
      <c r="M61" s="373"/>
      <c r="N61" s="373"/>
      <c r="O61" s="374"/>
      <c r="P61" s="314"/>
      <c r="Q61" s="315"/>
      <c r="R61" s="315"/>
      <c r="S61" s="315"/>
      <c r="T61" s="315"/>
      <c r="U61" s="375"/>
      <c r="V61" s="375"/>
      <c r="W61" s="375"/>
      <c r="X61" s="374"/>
      <c r="Y61" s="376"/>
      <c r="Z61" s="348"/>
      <c r="AA61" s="390"/>
      <c r="AB61" s="390"/>
      <c r="AC61" s="390"/>
    </row>
    <row r="62" spans="1:29" s="352" customFormat="1" x14ac:dyDescent="0.15">
      <c r="A62" s="368">
        <v>1000043</v>
      </c>
      <c r="B62" s="369"/>
      <c r="C62" s="605"/>
      <c r="D62" s="606"/>
      <c r="E62" s="604"/>
      <c r="F62" s="605"/>
      <c r="G62" s="605"/>
      <c r="H62" s="605"/>
      <c r="I62" s="606"/>
      <c r="J62" s="370"/>
      <c r="K62" s="371"/>
      <c r="L62" s="372"/>
      <c r="M62" s="373"/>
      <c r="N62" s="373"/>
      <c r="O62" s="374"/>
      <c r="P62" s="314"/>
      <c r="Q62" s="315"/>
      <c r="R62" s="315"/>
      <c r="S62" s="315"/>
      <c r="T62" s="315"/>
      <c r="U62" s="375"/>
      <c r="V62" s="375"/>
      <c r="W62" s="375"/>
      <c r="X62" s="374"/>
      <c r="Y62" s="376"/>
      <c r="Z62" s="348"/>
      <c r="AA62" s="390"/>
      <c r="AB62" s="390"/>
      <c r="AC62" s="390"/>
    </row>
    <row r="63" spans="1:29" s="352" customFormat="1" x14ac:dyDescent="0.15">
      <c r="A63" s="368">
        <v>1000044</v>
      </c>
      <c r="B63" s="369"/>
      <c r="C63" s="605"/>
      <c r="D63" s="606"/>
      <c r="E63" s="604"/>
      <c r="F63" s="605"/>
      <c r="G63" s="605"/>
      <c r="H63" s="605"/>
      <c r="I63" s="606"/>
      <c r="J63" s="370"/>
      <c r="K63" s="371"/>
      <c r="L63" s="372"/>
      <c r="M63" s="373"/>
      <c r="N63" s="373"/>
      <c r="O63" s="374"/>
      <c r="P63" s="314"/>
      <c r="Q63" s="315"/>
      <c r="R63" s="315"/>
      <c r="S63" s="315"/>
      <c r="T63" s="315"/>
      <c r="U63" s="375"/>
      <c r="V63" s="375"/>
      <c r="W63" s="375"/>
      <c r="X63" s="374"/>
      <c r="Y63" s="376"/>
      <c r="Z63" s="348"/>
      <c r="AA63" s="390"/>
      <c r="AB63" s="390"/>
      <c r="AC63" s="390"/>
    </row>
    <row r="64" spans="1:29" s="352" customFormat="1" x14ac:dyDescent="0.15">
      <c r="A64" s="368">
        <v>1000045</v>
      </c>
      <c r="B64" s="369"/>
      <c r="C64" s="605"/>
      <c r="D64" s="606"/>
      <c r="E64" s="604"/>
      <c r="F64" s="605"/>
      <c r="G64" s="605"/>
      <c r="H64" s="605"/>
      <c r="I64" s="606"/>
      <c r="J64" s="370"/>
      <c r="K64" s="371"/>
      <c r="L64" s="372"/>
      <c r="M64" s="373"/>
      <c r="N64" s="373"/>
      <c r="O64" s="374"/>
      <c r="P64" s="314"/>
      <c r="Q64" s="315"/>
      <c r="R64" s="315"/>
      <c r="S64" s="315"/>
      <c r="T64" s="315"/>
      <c r="U64" s="375"/>
      <c r="V64" s="375"/>
      <c r="W64" s="375"/>
      <c r="X64" s="374"/>
      <c r="Y64" s="376"/>
      <c r="Z64" s="348"/>
      <c r="AA64" s="390"/>
      <c r="AB64" s="390"/>
      <c r="AC64" s="390"/>
    </row>
    <row r="65" spans="1:29" s="352" customFormat="1" x14ac:dyDescent="0.15">
      <c r="A65" s="368">
        <v>1000046</v>
      </c>
      <c r="B65" s="369"/>
      <c r="C65" s="605"/>
      <c r="D65" s="606"/>
      <c r="E65" s="604"/>
      <c r="F65" s="605"/>
      <c r="G65" s="605"/>
      <c r="H65" s="605"/>
      <c r="I65" s="606"/>
      <c r="J65" s="370"/>
      <c r="K65" s="371"/>
      <c r="L65" s="372"/>
      <c r="M65" s="373"/>
      <c r="N65" s="373"/>
      <c r="O65" s="374"/>
      <c r="P65" s="314"/>
      <c r="Q65" s="315"/>
      <c r="R65" s="315"/>
      <c r="S65" s="315"/>
      <c r="T65" s="315"/>
      <c r="U65" s="375"/>
      <c r="V65" s="375"/>
      <c r="W65" s="375"/>
      <c r="X65" s="374"/>
      <c r="Y65" s="376"/>
      <c r="Z65" s="348"/>
      <c r="AA65" s="390"/>
      <c r="AB65" s="390"/>
      <c r="AC65" s="390"/>
    </row>
    <row r="66" spans="1:29" s="352" customFormat="1" x14ac:dyDescent="0.15">
      <c r="A66" s="368">
        <v>1000047</v>
      </c>
      <c r="B66" s="369"/>
      <c r="C66" s="605"/>
      <c r="D66" s="606"/>
      <c r="E66" s="604"/>
      <c r="F66" s="605"/>
      <c r="G66" s="605"/>
      <c r="H66" s="605"/>
      <c r="I66" s="606"/>
      <c r="J66" s="370"/>
      <c r="K66" s="371"/>
      <c r="L66" s="372"/>
      <c r="M66" s="373"/>
      <c r="N66" s="373"/>
      <c r="O66" s="374"/>
      <c r="P66" s="314"/>
      <c r="Q66" s="315"/>
      <c r="R66" s="315"/>
      <c r="S66" s="315"/>
      <c r="T66" s="315"/>
      <c r="U66" s="375"/>
      <c r="V66" s="375"/>
      <c r="W66" s="375"/>
      <c r="X66" s="374"/>
      <c r="Y66" s="376"/>
      <c r="Z66" s="348"/>
      <c r="AA66" s="390"/>
      <c r="AB66" s="390"/>
      <c r="AC66" s="390"/>
    </row>
    <row r="67" spans="1:29" s="352" customFormat="1" x14ac:dyDescent="0.15">
      <c r="A67" s="368">
        <v>1000048</v>
      </c>
      <c r="B67" s="369"/>
      <c r="C67" s="605"/>
      <c r="D67" s="606"/>
      <c r="E67" s="604"/>
      <c r="F67" s="605"/>
      <c r="G67" s="605"/>
      <c r="H67" s="605"/>
      <c r="I67" s="606"/>
      <c r="J67" s="370"/>
      <c r="K67" s="371"/>
      <c r="L67" s="372"/>
      <c r="M67" s="373"/>
      <c r="N67" s="373"/>
      <c r="O67" s="374"/>
      <c r="P67" s="314"/>
      <c r="Q67" s="315"/>
      <c r="R67" s="315"/>
      <c r="S67" s="315"/>
      <c r="T67" s="315"/>
      <c r="U67" s="375"/>
      <c r="V67" s="375"/>
      <c r="W67" s="375"/>
      <c r="X67" s="374"/>
      <c r="Y67" s="376"/>
      <c r="Z67" s="348"/>
      <c r="AA67" s="390"/>
      <c r="AB67" s="390"/>
      <c r="AC67" s="390"/>
    </row>
    <row r="68" spans="1:29" s="352" customFormat="1" x14ac:dyDescent="0.15">
      <c r="A68" s="368">
        <v>1000049</v>
      </c>
      <c r="B68" s="369"/>
      <c r="C68" s="605"/>
      <c r="D68" s="606"/>
      <c r="E68" s="604"/>
      <c r="F68" s="605"/>
      <c r="G68" s="605"/>
      <c r="H68" s="605"/>
      <c r="I68" s="606"/>
      <c r="J68" s="370"/>
      <c r="K68" s="371"/>
      <c r="L68" s="372"/>
      <c r="M68" s="373"/>
      <c r="N68" s="373"/>
      <c r="O68" s="374"/>
      <c r="P68" s="314"/>
      <c r="Q68" s="315"/>
      <c r="R68" s="315"/>
      <c r="S68" s="315"/>
      <c r="T68" s="315"/>
      <c r="U68" s="375"/>
      <c r="V68" s="375"/>
      <c r="W68" s="375"/>
      <c r="X68" s="374"/>
      <c r="Y68" s="376"/>
      <c r="Z68" s="348"/>
      <c r="AA68" s="390"/>
      <c r="AB68" s="390"/>
      <c r="AC68" s="390"/>
    </row>
    <row r="69" spans="1:29" s="352" customFormat="1" x14ac:dyDescent="0.15">
      <c r="A69" s="368">
        <v>1000050</v>
      </c>
      <c r="B69" s="369"/>
      <c r="C69" s="605"/>
      <c r="D69" s="606"/>
      <c r="E69" s="604"/>
      <c r="F69" s="605"/>
      <c r="G69" s="605"/>
      <c r="H69" s="605"/>
      <c r="I69" s="606"/>
      <c r="J69" s="370"/>
      <c r="K69" s="371"/>
      <c r="L69" s="372"/>
      <c r="M69" s="373"/>
      <c r="N69" s="373"/>
      <c r="O69" s="374"/>
      <c r="P69" s="314"/>
      <c r="Q69" s="315"/>
      <c r="R69" s="315"/>
      <c r="S69" s="315"/>
      <c r="T69" s="315"/>
      <c r="U69" s="375"/>
      <c r="V69" s="375"/>
      <c r="W69" s="375"/>
      <c r="X69" s="374"/>
      <c r="Y69" s="376"/>
      <c r="Z69" s="348"/>
      <c r="AA69" s="390"/>
      <c r="AB69" s="390"/>
      <c r="AC69" s="390"/>
    </row>
    <row r="70" spans="1:29" s="352" customFormat="1" x14ac:dyDescent="0.15">
      <c r="A70" s="368">
        <v>1000051</v>
      </c>
      <c r="B70" s="369"/>
      <c r="C70" s="605"/>
      <c r="D70" s="606"/>
      <c r="E70" s="604"/>
      <c r="F70" s="605"/>
      <c r="G70" s="605"/>
      <c r="H70" s="605"/>
      <c r="I70" s="606"/>
      <c r="J70" s="370"/>
      <c r="K70" s="371"/>
      <c r="L70" s="372"/>
      <c r="M70" s="373"/>
      <c r="N70" s="373"/>
      <c r="O70" s="374"/>
      <c r="P70" s="314"/>
      <c r="Q70" s="315"/>
      <c r="R70" s="315"/>
      <c r="S70" s="315"/>
      <c r="T70" s="315"/>
      <c r="U70" s="375"/>
      <c r="V70" s="375"/>
      <c r="W70" s="375"/>
      <c r="X70" s="374"/>
      <c r="Y70" s="376"/>
      <c r="Z70" s="348"/>
      <c r="AA70" s="390"/>
      <c r="AB70" s="390"/>
      <c r="AC70" s="390"/>
    </row>
    <row r="71" spans="1:29" s="352" customFormat="1" x14ac:dyDescent="0.15">
      <c r="A71" s="368">
        <v>1000052</v>
      </c>
      <c r="B71" s="369"/>
      <c r="C71" s="605"/>
      <c r="D71" s="606"/>
      <c r="E71" s="604"/>
      <c r="F71" s="605"/>
      <c r="G71" s="605"/>
      <c r="H71" s="605"/>
      <c r="I71" s="606"/>
      <c r="J71" s="370"/>
      <c r="K71" s="371"/>
      <c r="L71" s="372"/>
      <c r="M71" s="373"/>
      <c r="N71" s="373"/>
      <c r="O71" s="374"/>
      <c r="P71" s="314"/>
      <c r="Q71" s="315"/>
      <c r="R71" s="315"/>
      <c r="S71" s="315"/>
      <c r="T71" s="315"/>
      <c r="U71" s="375"/>
      <c r="V71" s="375"/>
      <c r="W71" s="375"/>
      <c r="X71" s="374"/>
      <c r="Y71" s="376"/>
      <c r="Z71" s="348"/>
      <c r="AA71" s="390"/>
      <c r="AB71" s="390"/>
      <c r="AC71" s="390"/>
    </row>
    <row r="72" spans="1:29" s="352" customFormat="1" x14ac:dyDescent="0.15">
      <c r="A72" s="368">
        <v>1000053</v>
      </c>
      <c r="B72" s="369"/>
      <c r="C72" s="605"/>
      <c r="D72" s="606"/>
      <c r="E72" s="604"/>
      <c r="F72" s="605"/>
      <c r="G72" s="605"/>
      <c r="H72" s="605"/>
      <c r="I72" s="606"/>
      <c r="J72" s="370"/>
      <c r="K72" s="371"/>
      <c r="L72" s="372"/>
      <c r="M72" s="373"/>
      <c r="N72" s="373"/>
      <c r="O72" s="374"/>
      <c r="P72" s="314"/>
      <c r="Q72" s="315"/>
      <c r="R72" s="315"/>
      <c r="S72" s="315"/>
      <c r="T72" s="315"/>
      <c r="U72" s="375"/>
      <c r="V72" s="375"/>
      <c r="W72" s="375"/>
      <c r="X72" s="374"/>
      <c r="Y72" s="376"/>
      <c r="Z72" s="348"/>
      <c r="AA72" s="390"/>
      <c r="AB72" s="390"/>
      <c r="AC72" s="390"/>
    </row>
    <row r="73" spans="1:29" s="352" customFormat="1" x14ac:dyDescent="0.15">
      <c r="A73" s="368">
        <v>1000054</v>
      </c>
      <c r="B73" s="369"/>
      <c r="C73" s="605"/>
      <c r="D73" s="606"/>
      <c r="E73" s="604"/>
      <c r="F73" s="605"/>
      <c r="G73" s="605"/>
      <c r="H73" s="605"/>
      <c r="I73" s="606"/>
      <c r="J73" s="370"/>
      <c r="K73" s="371"/>
      <c r="L73" s="372"/>
      <c r="M73" s="373"/>
      <c r="N73" s="373"/>
      <c r="O73" s="374"/>
      <c r="P73" s="314"/>
      <c r="Q73" s="315"/>
      <c r="R73" s="315"/>
      <c r="S73" s="315"/>
      <c r="T73" s="315"/>
      <c r="U73" s="375"/>
      <c r="V73" s="375"/>
      <c r="W73" s="375"/>
      <c r="X73" s="374"/>
      <c r="Y73" s="376"/>
      <c r="Z73" s="348"/>
      <c r="AA73" s="390"/>
      <c r="AB73" s="390"/>
      <c r="AC73" s="390"/>
    </row>
    <row r="74" spans="1:29" s="352" customFormat="1" x14ac:dyDescent="0.15">
      <c r="A74" s="368">
        <v>1000055</v>
      </c>
      <c r="B74" s="369"/>
      <c r="C74" s="605"/>
      <c r="D74" s="606"/>
      <c r="E74" s="604"/>
      <c r="F74" s="605"/>
      <c r="G74" s="605"/>
      <c r="H74" s="605"/>
      <c r="I74" s="606"/>
      <c r="J74" s="370"/>
      <c r="K74" s="371"/>
      <c r="L74" s="372"/>
      <c r="M74" s="373"/>
      <c r="N74" s="373"/>
      <c r="O74" s="374"/>
      <c r="P74" s="314"/>
      <c r="Q74" s="315"/>
      <c r="R74" s="315"/>
      <c r="S74" s="315"/>
      <c r="T74" s="315"/>
      <c r="U74" s="375"/>
      <c r="V74" s="375"/>
      <c r="W74" s="375"/>
      <c r="X74" s="374"/>
      <c r="Y74" s="376"/>
      <c r="Z74" s="348"/>
      <c r="AA74" s="390"/>
      <c r="AB74" s="390"/>
      <c r="AC74" s="390"/>
    </row>
    <row r="75" spans="1:29" s="352" customFormat="1" x14ac:dyDescent="0.15">
      <c r="A75" s="368">
        <v>1000056</v>
      </c>
      <c r="B75" s="369"/>
      <c r="C75" s="605"/>
      <c r="D75" s="606"/>
      <c r="E75" s="604"/>
      <c r="F75" s="605"/>
      <c r="G75" s="605"/>
      <c r="H75" s="605"/>
      <c r="I75" s="606"/>
      <c r="J75" s="370"/>
      <c r="K75" s="371"/>
      <c r="L75" s="372"/>
      <c r="M75" s="373"/>
      <c r="N75" s="373"/>
      <c r="O75" s="374"/>
      <c r="P75" s="314"/>
      <c r="Q75" s="315"/>
      <c r="R75" s="315"/>
      <c r="S75" s="315"/>
      <c r="T75" s="315"/>
      <c r="U75" s="375"/>
      <c r="V75" s="375"/>
      <c r="W75" s="375"/>
      <c r="X75" s="374"/>
      <c r="Y75" s="376"/>
      <c r="Z75" s="348"/>
      <c r="AA75" s="390"/>
      <c r="AB75" s="390"/>
      <c r="AC75" s="390"/>
    </row>
    <row r="76" spans="1:29" s="352" customFormat="1" x14ac:dyDescent="0.15">
      <c r="A76" s="368">
        <v>1000057</v>
      </c>
      <c r="B76" s="369"/>
      <c r="C76" s="605"/>
      <c r="D76" s="606"/>
      <c r="E76" s="604"/>
      <c r="F76" s="605"/>
      <c r="G76" s="605"/>
      <c r="H76" s="605"/>
      <c r="I76" s="606"/>
      <c r="J76" s="370"/>
      <c r="K76" s="371"/>
      <c r="L76" s="372"/>
      <c r="M76" s="373"/>
      <c r="N76" s="373"/>
      <c r="O76" s="374"/>
      <c r="P76" s="314"/>
      <c r="Q76" s="315"/>
      <c r="R76" s="315"/>
      <c r="S76" s="315"/>
      <c r="T76" s="315"/>
      <c r="U76" s="375"/>
      <c r="V76" s="375"/>
      <c r="W76" s="375"/>
      <c r="X76" s="374"/>
      <c r="Y76" s="376"/>
      <c r="Z76" s="348"/>
      <c r="AA76" s="390"/>
      <c r="AB76" s="390"/>
      <c r="AC76" s="390"/>
    </row>
    <row r="77" spans="1:29" s="352" customFormat="1" x14ac:dyDescent="0.15">
      <c r="A77" s="368">
        <v>1000058</v>
      </c>
      <c r="B77" s="369"/>
      <c r="C77" s="605"/>
      <c r="D77" s="606"/>
      <c r="E77" s="604"/>
      <c r="F77" s="605"/>
      <c r="G77" s="605"/>
      <c r="H77" s="605"/>
      <c r="I77" s="606"/>
      <c r="J77" s="370"/>
      <c r="K77" s="371"/>
      <c r="L77" s="372"/>
      <c r="M77" s="373"/>
      <c r="N77" s="373"/>
      <c r="O77" s="374"/>
      <c r="P77" s="314"/>
      <c r="Q77" s="315"/>
      <c r="R77" s="315"/>
      <c r="S77" s="315"/>
      <c r="T77" s="315"/>
      <c r="U77" s="375"/>
      <c r="V77" s="375"/>
      <c r="W77" s="375"/>
      <c r="X77" s="374"/>
      <c r="Y77" s="376"/>
      <c r="Z77" s="348"/>
      <c r="AA77" s="390"/>
      <c r="AB77" s="390"/>
      <c r="AC77" s="390"/>
    </row>
    <row r="78" spans="1:29" s="352" customFormat="1" x14ac:dyDescent="0.15">
      <c r="A78" s="368">
        <v>1000059</v>
      </c>
      <c r="B78" s="369"/>
      <c r="C78" s="605"/>
      <c r="D78" s="606"/>
      <c r="E78" s="604"/>
      <c r="F78" s="605"/>
      <c r="G78" s="605"/>
      <c r="H78" s="605"/>
      <c r="I78" s="606"/>
      <c r="J78" s="370"/>
      <c r="K78" s="371"/>
      <c r="L78" s="372"/>
      <c r="M78" s="373"/>
      <c r="N78" s="373"/>
      <c r="O78" s="374"/>
      <c r="P78" s="314"/>
      <c r="Q78" s="315"/>
      <c r="R78" s="315"/>
      <c r="S78" s="315"/>
      <c r="T78" s="315"/>
      <c r="U78" s="375"/>
      <c r="V78" s="375"/>
      <c r="W78" s="375"/>
      <c r="X78" s="374"/>
      <c r="Y78" s="376"/>
      <c r="Z78" s="348"/>
      <c r="AA78" s="390"/>
      <c r="AB78" s="390"/>
      <c r="AC78" s="390"/>
    </row>
    <row r="79" spans="1:29" s="352" customFormat="1" x14ac:dyDescent="0.15">
      <c r="A79" s="368">
        <v>1000060</v>
      </c>
      <c r="B79" s="369"/>
      <c r="C79" s="605"/>
      <c r="D79" s="606"/>
      <c r="E79" s="604"/>
      <c r="F79" s="605"/>
      <c r="G79" s="605"/>
      <c r="H79" s="605"/>
      <c r="I79" s="606"/>
      <c r="J79" s="370"/>
      <c r="K79" s="371"/>
      <c r="L79" s="372"/>
      <c r="M79" s="373"/>
      <c r="N79" s="373"/>
      <c r="O79" s="374"/>
      <c r="P79" s="314"/>
      <c r="Q79" s="315"/>
      <c r="R79" s="315"/>
      <c r="S79" s="315"/>
      <c r="T79" s="315"/>
      <c r="U79" s="375"/>
      <c r="V79" s="375"/>
      <c r="W79" s="375"/>
      <c r="X79" s="374"/>
      <c r="Y79" s="376"/>
      <c r="Z79" s="348"/>
      <c r="AA79" s="390"/>
      <c r="AB79" s="390"/>
      <c r="AC79" s="390"/>
    </row>
    <row r="80" spans="1:29" s="352" customFormat="1" x14ac:dyDescent="0.15">
      <c r="A80" s="368">
        <v>1000061</v>
      </c>
      <c r="B80" s="369"/>
      <c r="C80" s="605"/>
      <c r="D80" s="606"/>
      <c r="E80" s="604"/>
      <c r="F80" s="605"/>
      <c r="G80" s="605"/>
      <c r="H80" s="605"/>
      <c r="I80" s="606"/>
      <c r="J80" s="370"/>
      <c r="K80" s="371"/>
      <c r="L80" s="372"/>
      <c r="M80" s="373"/>
      <c r="N80" s="373"/>
      <c r="O80" s="374"/>
      <c r="P80" s="314"/>
      <c r="Q80" s="315"/>
      <c r="R80" s="315"/>
      <c r="S80" s="315"/>
      <c r="T80" s="315"/>
      <c r="U80" s="375"/>
      <c r="V80" s="375"/>
      <c r="W80" s="375"/>
      <c r="X80" s="374"/>
      <c r="Y80" s="376"/>
      <c r="Z80" s="348"/>
      <c r="AA80" s="390"/>
      <c r="AB80" s="390"/>
      <c r="AC80" s="390"/>
    </row>
    <row r="81" spans="1:29" s="352" customFormat="1" x14ac:dyDescent="0.15">
      <c r="A81" s="368">
        <v>1000062</v>
      </c>
      <c r="B81" s="369"/>
      <c r="C81" s="605"/>
      <c r="D81" s="606"/>
      <c r="E81" s="604"/>
      <c r="F81" s="605"/>
      <c r="G81" s="605"/>
      <c r="H81" s="605"/>
      <c r="I81" s="606"/>
      <c r="J81" s="370"/>
      <c r="K81" s="371"/>
      <c r="L81" s="372"/>
      <c r="M81" s="373"/>
      <c r="N81" s="373"/>
      <c r="O81" s="374"/>
      <c r="P81" s="314"/>
      <c r="Q81" s="315"/>
      <c r="R81" s="315"/>
      <c r="S81" s="315"/>
      <c r="T81" s="315"/>
      <c r="U81" s="375"/>
      <c r="V81" s="375"/>
      <c r="W81" s="375"/>
      <c r="X81" s="374"/>
      <c r="Y81" s="376"/>
      <c r="Z81" s="348"/>
      <c r="AA81" s="390"/>
      <c r="AB81" s="390"/>
      <c r="AC81" s="390"/>
    </row>
    <row r="82" spans="1:29" s="352" customFormat="1" x14ac:dyDescent="0.15">
      <c r="A82" s="368">
        <v>1000063</v>
      </c>
      <c r="B82" s="369"/>
      <c r="C82" s="605"/>
      <c r="D82" s="606"/>
      <c r="E82" s="604"/>
      <c r="F82" s="605"/>
      <c r="G82" s="605"/>
      <c r="H82" s="605"/>
      <c r="I82" s="606"/>
      <c r="J82" s="370"/>
      <c r="K82" s="371"/>
      <c r="L82" s="372"/>
      <c r="M82" s="373"/>
      <c r="N82" s="373"/>
      <c r="O82" s="374"/>
      <c r="P82" s="314"/>
      <c r="Q82" s="315"/>
      <c r="R82" s="315"/>
      <c r="S82" s="315"/>
      <c r="T82" s="315"/>
      <c r="U82" s="375"/>
      <c r="V82" s="375"/>
      <c r="W82" s="375"/>
      <c r="X82" s="374"/>
      <c r="Y82" s="376"/>
      <c r="Z82" s="348"/>
      <c r="AA82" s="390"/>
      <c r="AB82" s="390"/>
      <c r="AC82" s="390"/>
    </row>
    <row r="83" spans="1:29" s="352" customFormat="1" x14ac:dyDescent="0.15">
      <c r="A83" s="368">
        <v>1000064</v>
      </c>
      <c r="B83" s="369"/>
      <c r="C83" s="605"/>
      <c r="D83" s="606"/>
      <c r="E83" s="604"/>
      <c r="F83" s="605"/>
      <c r="G83" s="605"/>
      <c r="H83" s="605"/>
      <c r="I83" s="606"/>
      <c r="J83" s="370"/>
      <c r="K83" s="371"/>
      <c r="L83" s="372"/>
      <c r="M83" s="373"/>
      <c r="N83" s="373"/>
      <c r="O83" s="374"/>
      <c r="P83" s="314"/>
      <c r="Q83" s="315"/>
      <c r="R83" s="315"/>
      <c r="S83" s="315"/>
      <c r="T83" s="315"/>
      <c r="U83" s="375"/>
      <c r="V83" s="375"/>
      <c r="W83" s="375"/>
      <c r="X83" s="374"/>
      <c r="Y83" s="376"/>
      <c r="Z83" s="348"/>
      <c r="AA83" s="390"/>
      <c r="AB83" s="390"/>
      <c r="AC83" s="390"/>
    </row>
    <row r="84" spans="1:29" s="352" customFormat="1" x14ac:dyDescent="0.15">
      <c r="A84" s="368">
        <v>1000065</v>
      </c>
      <c r="B84" s="369"/>
      <c r="C84" s="605"/>
      <c r="D84" s="606"/>
      <c r="E84" s="604"/>
      <c r="F84" s="605"/>
      <c r="G84" s="605"/>
      <c r="H84" s="605"/>
      <c r="I84" s="606"/>
      <c r="J84" s="370"/>
      <c r="K84" s="371"/>
      <c r="L84" s="372"/>
      <c r="M84" s="373"/>
      <c r="N84" s="373"/>
      <c r="O84" s="374"/>
      <c r="P84" s="314"/>
      <c r="Q84" s="315"/>
      <c r="R84" s="315"/>
      <c r="S84" s="315"/>
      <c r="T84" s="315"/>
      <c r="U84" s="375"/>
      <c r="V84" s="375"/>
      <c r="W84" s="375"/>
      <c r="X84" s="374"/>
      <c r="Y84" s="376"/>
      <c r="Z84" s="348"/>
      <c r="AA84" s="390"/>
      <c r="AB84" s="390"/>
      <c r="AC84" s="390"/>
    </row>
    <row r="85" spans="1:29" s="352" customFormat="1" x14ac:dyDescent="0.15">
      <c r="A85" s="368">
        <v>1000066</v>
      </c>
      <c r="B85" s="369"/>
      <c r="C85" s="605"/>
      <c r="D85" s="606"/>
      <c r="E85" s="604"/>
      <c r="F85" s="605"/>
      <c r="G85" s="605"/>
      <c r="H85" s="605"/>
      <c r="I85" s="606"/>
      <c r="J85" s="370"/>
      <c r="K85" s="371"/>
      <c r="L85" s="372"/>
      <c r="M85" s="373"/>
      <c r="N85" s="373"/>
      <c r="O85" s="374"/>
      <c r="P85" s="314"/>
      <c r="Q85" s="315"/>
      <c r="R85" s="315"/>
      <c r="S85" s="315"/>
      <c r="T85" s="315"/>
      <c r="U85" s="375"/>
      <c r="V85" s="375"/>
      <c r="W85" s="375"/>
      <c r="X85" s="374"/>
      <c r="Y85" s="376"/>
      <c r="Z85" s="348"/>
      <c r="AA85" s="390"/>
      <c r="AB85" s="390"/>
      <c r="AC85" s="390"/>
    </row>
    <row r="86" spans="1:29" s="352" customFormat="1" x14ac:dyDescent="0.15">
      <c r="A86" s="368">
        <v>1000067</v>
      </c>
      <c r="B86" s="369"/>
      <c r="C86" s="605"/>
      <c r="D86" s="606"/>
      <c r="E86" s="604"/>
      <c r="F86" s="605"/>
      <c r="G86" s="605"/>
      <c r="H86" s="605"/>
      <c r="I86" s="606"/>
      <c r="J86" s="370"/>
      <c r="K86" s="371"/>
      <c r="L86" s="372"/>
      <c r="M86" s="373"/>
      <c r="N86" s="373"/>
      <c r="O86" s="374"/>
      <c r="P86" s="314"/>
      <c r="Q86" s="315"/>
      <c r="R86" s="315"/>
      <c r="S86" s="315"/>
      <c r="T86" s="315"/>
      <c r="U86" s="375"/>
      <c r="V86" s="375"/>
      <c r="W86" s="375"/>
      <c r="X86" s="374"/>
      <c r="Y86" s="376"/>
      <c r="Z86" s="348"/>
      <c r="AA86" s="390"/>
      <c r="AB86" s="390"/>
      <c r="AC86" s="390"/>
    </row>
    <row r="87" spans="1:29" s="352" customFormat="1" x14ac:dyDescent="0.15">
      <c r="A87" s="368">
        <v>1000068</v>
      </c>
      <c r="B87" s="369"/>
      <c r="C87" s="605"/>
      <c r="D87" s="606"/>
      <c r="E87" s="604"/>
      <c r="F87" s="605"/>
      <c r="G87" s="605"/>
      <c r="H87" s="605"/>
      <c r="I87" s="606"/>
      <c r="J87" s="370"/>
      <c r="K87" s="371"/>
      <c r="L87" s="372"/>
      <c r="M87" s="373"/>
      <c r="N87" s="373"/>
      <c r="O87" s="374"/>
      <c r="P87" s="314"/>
      <c r="Q87" s="315"/>
      <c r="R87" s="315"/>
      <c r="S87" s="315"/>
      <c r="T87" s="315"/>
      <c r="U87" s="375"/>
      <c r="V87" s="375"/>
      <c r="W87" s="375"/>
      <c r="X87" s="374"/>
      <c r="Y87" s="376"/>
      <c r="Z87" s="348"/>
      <c r="AA87" s="390"/>
      <c r="AB87" s="390"/>
      <c r="AC87" s="390"/>
    </row>
    <row r="88" spans="1:29" s="352" customFormat="1" x14ac:dyDescent="0.15">
      <c r="A88" s="368">
        <v>1000069</v>
      </c>
      <c r="B88" s="369"/>
      <c r="C88" s="605"/>
      <c r="D88" s="606"/>
      <c r="E88" s="604"/>
      <c r="F88" s="605"/>
      <c r="G88" s="605"/>
      <c r="H88" s="605"/>
      <c r="I88" s="606"/>
      <c r="J88" s="370"/>
      <c r="K88" s="371"/>
      <c r="L88" s="372"/>
      <c r="M88" s="373"/>
      <c r="N88" s="373"/>
      <c r="O88" s="374"/>
      <c r="P88" s="314"/>
      <c r="Q88" s="315"/>
      <c r="R88" s="315"/>
      <c r="S88" s="315"/>
      <c r="T88" s="315"/>
      <c r="U88" s="375"/>
      <c r="V88" s="375"/>
      <c r="W88" s="375"/>
      <c r="X88" s="374"/>
      <c r="Y88" s="376"/>
      <c r="Z88" s="348"/>
      <c r="AA88" s="390"/>
      <c r="AB88" s="390"/>
      <c r="AC88" s="390"/>
    </row>
    <row r="89" spans="1:29" s="352" customFormat="1" x14ac:dyDescent="0.15">
      <c r="A89" s="368">
        <v>1000070</v>
      </c>
      <c r="B89" s="369"/>
      <c r="C89" s="605"/>
      <c r="D89" s="606"/>
      <c r="E89" s="604"/>
      <c r="F89" s="605"/>
      <c r="G89" s="605"/>
      <c r="H89" s="605"/>
      <c r="I89" s="606"/>
      <c r="J89" s="370"/>
      <c r="K89" s="371"/>
      <c r="L89" s="372"/>
      <c r="M89" s="373"/>
      <c r="N89" s="373"/>
      <c r="O89" s="374"/>
      <c r="P89" s="314"/>
      <c r="Q89" s="315"/>
      <c r="R89" s="315"/>
      <c r="S89" s="315"/>
      <c r="T89" s="315"/>
      <c r="U89" s="375"/>
      <c r="V89" s="375"/>
      <c r="W89" s="375"/>
      <c r="X89" s="374"/>
      <c r="Y89" s="376"/>
      <c r="Z89" s="348"/>
      <c r="AA89" s="390"/>
      <c r="AB89" s="390"/>
      <c r="AC89" s="390"/>
    </row>
    <row r="90" spans="1:29" s="352" customFormat="1" x14ac:dyDescent="0.15">
      <c r="A90" s="368">
        <v>1000071</v>
      </c>
      <c r="B90" s="369"/>
      <c r="C90" s="605"/>
      <c r="D90" s="606"/>
      <c r="E90" s="604"/>
      <c r="F90" s="605"/>
      <c r="G90" s="605"/>
      <c r="H90" s="605"/>
      <c r="I90" s="606"/>
      <c r="J90" s="370"/>
      <c r="K90" s="371"/>
      <c r="L90" s="372"/>
      <c r="M90" s="373"/>
      <c r="N90" s="373"/>
      <c r="O90" s="374"/>
      <c r="P90" s="314"/>
      <c r="Q90" s="315"/>
      <c r="R90" s="315"/>
      <c r="S90" s="315"/>
      <c r="T90" s="315"/>
      <c r="U90" s="375"/>
      <c r="V90" s="375"/>
      <c r="W90" s="375"/>
      <c r="X90" s="374"/>
      <c r="Y90" s="376"/>
      <c r="Z90" s="348"/>
      <c r="AA90" s="390"/>
      <c r="AB90" s="390"/>
      <c r="AC90" s="390"/>
    </row>
    <row r="91" spans="1:29" s="352" customFormat="1" x14ac:dyDescent="0.15">
      <c r="A91" s="368">
        <v>1000072</v>
      </c>
      <c r="B91" s="369"/>
      <c r="C91" s="605"/>
      <c r="D91" s="606"/>
      <c r="E91" s="604"/>
      <c r="F91" s="605"/>
      <c r="G91" s="605"/>
      <c r="H91" s="605"/>
      <c r="I91" s="606"/>
      <c r="J91" s="370"/>
      <c r="K91" s="371"/>
      <c r="L91" s="372"/>
      <c r="M91" s="373"/>
      <c r="N91" s="373"/>
      <c r="O91" s="374"/>
      <c r="P91" s="314"/>
      <c r="Q91" s="315"/>
      <c r="R91" s="315"/>
      <c r="S91" s="315"/>
      <c r="T91" s="315"/>
      <c r="U91" s="375"/>
      <c r="V91" s="375"/>
      <c r="W91" s="375"/>
      <c r="X91" s="374"/>
      <c r="Y91" s="376"/>
      <c r="Z91" s="348"/>
      <c r="AA91" s="390"/>
      <c r="AB91" s="390"/>
      <c r="AC91" s="390"/>
    </row>
    <row r="92" spans="1:29" s="352" customFormat="1" x14ac:dyDescent="0.15">
      <c r="A92" s="368">
        <v>1000073</v>
      </c>
      <c r="B92" s="369"/>
      <c r="C92" s="605"/>
      <c r="D92" s="606"/>
      <c r="E92" s="604"/>
      <c r="F92" s="605"/>
      <c r="G92" s="605"/>
      <c r="H92" s="605"/>
      <c r="I92" s="606"/>
      <c r="J92" s="370"/>
      <c r="K92" s="371"/>
      <c r="L92" s="372"/>
      <c r="M92" s="373"/>
      <c r="N92" s="373"/>
      <c r="O92" s="374"/>
      <c r="P92" s="314"/>
      <c r="Q92" s="315"/>
      <c r="R92" s="315"/>
      <c r="S92" s="315"/>
      <c r="T92" s="315"/>
      <c r="U92" s="375"/>
      <c r="V92" s="375"/>
      <c r="W92" s="375"/>
      <c r="X92" s="374"/>
      <c r="Y92" s="376"/>
      <c r="Z92" s="348"/>
      <c r="AA92" s="390"/>
      <c r="AB92" s="390"/>
      <c r="AC92" s="390"/>
    </row>
    <row r="93" spans="1:29" s="352" customFormat="1" x14ac:dyDescent="0.15">
      <c r="A93" s="368">
        <v>1000074</v>
      </c>
      <c r="B93" s="369"/>
      <c r="C93" s="605"/>
      <c r="D93" s="606"/>
      <c r="E93" s="604"/>
      <c r="F93" s="605"/>
      <c r="G93" s="605"/>
      <c r="H93" s="605"/>
      <c r="I93" s="606"/>
      <c r="J93" s="370"/>
      <c r="K93" s="371"/>
      <c r="L93" s="372"/>
      <c r="M93" s="373"/>
      <c r="N93" s="373"/>
      <c r="O93" s="374"/>
      <c r="P93" s="314"/>
      <c r="Q93" s="315"/>
      <c r="R93" s="315"/>
      <c r="S93" s="315"/>
      <c r="T93" s="315"/>
      <c r="U93" s="375"/>
      <c r="V93" s="375"/>
      <c r="W93" s="375"/>
      <c r="X93" s="374"/>
      <c r="Y93" s="376"/>
      <c r="Z93" s="348"/>
      <c r="AA93" s="390"/>
      <c r="AB93" s="390"/>
      <c r="AC93" s="390"/>
    </row>
    <row r="94" spans="1:29" s="352" customFormat="1" x14ac:dyDescent="0.15">
      <c r="A94" s="368">
        <v>1000075</v>
      </c>
      <c r="B94" s="369"/>
      <c r="C94" s="605"/>
      <c r="D94" s="606"/>
      <c r="E94" s="604"/>
      <c r="F94" s="605"/>
      <c r="G94" s="605"/>
      <c r="H94" s="605"/>
      <c r="I94" s="606"/>
      <c r="J94" s="370"/>
      <c r="K94" s="371"/>
      <c r="L94" s="372"/>
      <c r="M94" s="373"/>
      <c r="N94" s="373"/>
      <c r="O94" s="374"/>
      <c r="P94" s="314"/>
      <c r="Q94" s="315"/>
      <c r="R94" s="315"/>
      <c r="S94" s="315"/>
      <c r="T94" s="315"/>
      <c r="U94" s="375"/>
      <c r="V94" s="375"/>
      <c r="W94" s="375"/>
      <c r="X94" s="374"/>
      <c r="Y94" s="376"/>
      <c r="Z94" s="348"/>
      <c r="AA94" s="390"/>
      <c r="AB94" s="390"/>
      <c r="AC94" s="390"/>
    </row>
    <row r="95" spans="1:29" s="352" customFormat="1" x14ac:dyDescent="0.15">
      <c r="A95" s="368">
        <v>1000076</v>
      </c>
      <c r="B95" s="369"/>
      <c r="C95" s="605"/>
      <c r="D95" s="606"/>
      <c r="E95" s="604"/>
      <c r="F95" s="605"/>
      <c r="G95" s="605"/>
      <c r="H95" s="605"/>
      <c r="I95" s="606"/>
      <c r="J95" s="370"/>
      <c r="K95" s="371"/>
      <c r="L95" s="372"/>
      <c r="M95" s="373"/>
      <c r="N95" s="373"/>
      <c r="O95" s="374"/>
      <c r="P95" s="314"/>
      <c r="Q95" s="315"/>
      <c r="R95" s="315"/>
      <c r="S95" s="315"/>
      <c r="T95" s="315"/>
      <c r="U95" s="375"/>
      <c r="V95" s="375"/>
      <c r="W95" s="375"/>
      <c r="X95" s="374"/>
      <c r="Y95" s="376"/>
      <c r="Z95" s="348"/>
      <c r="AA95" s="390"/>
      <c r="AB95" s="390"/>
      <c r="AC95" s="390"/>
    </row>
    <row r="96" spans="1:29" s="352" customFormat="1" x14ac:dyDescent="0.15">
      <c r="A96" s="368">
        <v>1000077</v>
      </c>
      <c r="B96" s="369"/>
      <c r="C96" s="605"/>
      <c r="D96" s="606"/>
      <c r="E96" s="604"/>
      <c r="F96" s="605"/>
      <c r="G96" s="605"/>
      <c r="H96" s="605"/>
      <c r="I96" s="606"/>
      <c r="J96" s="370"/>
      <c r="K96" s="371"/>
      <c r="L96" s="372"/>
      <c r="M96" s="373"/>
      <c r="N96" s="373"/>
      <c r="O96" s="374"/>
      <c r="P96" s="314"/>
      <c r="Q96" s="315"/>
      <c r="R96" s="315"/>
      <c r="S96" s="315"/>
      <c r="T96" s="315"/>
      <c r="U96" s="375"/>
      <c r="V96" s="375"/>
      <c r="W96" s="375"/>
      <c r="X96" s="374"/>
      <c r="Y96" s="376"/>
      <c r="Z96" s="348"/>
      <c r="AA96" s="390"/>
      <c r="AB96" s="390"/>
      <c r="AC96" s="390"/>
    </row>
    <row r="97" spans="1:29" s="352" customFormat="1" x14ac:dyDescent="0.15">
      <c r="A97" s="368">
        <v>1000078</v>
      </c>
      <c r="B97" s="369"/>
      <c r="C97" s="605"/>
      <c r="D97" s="606"/>
      <c r="E97" s="604"/>
      <c r="F97" s="605"/>
      <c r="G97" s="605"/>
      <c r="H97" s="605"/>
      <c r="I97" s="606"/>
      <c r="J97" s="370"/>
      <c r="K97" s="371"/>
      <c r="L97" s="372"/>
      <c r="M97" s="373"/>
      <c r="N97" s="373"/>
      <c r="O97" s="374"/>
      <c r="P97" s="314"/>
      <c r="Q97" s="315"/>
      <c r="R97" s="315"/>
      <c r="S97" s="315"/>
      <c r="T97" s="315"/>
      <c r="U97" s="375"/>
      <c r="V97" s="375"/>
      <c r="W97" s="375"/>
      <c r="X97" s="374"/>
      <c r="Y97" s="376"/>
      <c r="Z97" s="348"/>
      <c r="AA97" s="390"/>
      <c r="AB97" s="390"/>
      <c r="AC97" s="390"/>
    </row>
    <row r="98" spans="1:29" s="352" customFormat="1" x14ac:dyDescent="0.15">
      <c r="A98" s="368">
        <v>1000079</v>
      </c>
      <c r="B98" s="369"/>
      <c r="C98" s="605"/>
      <c r="D98" s="606"/>
      <c r="E98" s="604"/>
      <c r="F98" s="605"/>
      <c r="G98" s="605"/>
      <c r="H98" s="605"/>
      <c r="I98" s="606"/>
      <c r="J98" s="370"/>
      <c r="K98" s="371"/>
      <c r="L98" s="372"/>
      <c r="M98" s="373"/>
      <c r="N98" s="373"/>
      <c r="O98" s="374"/>
      <c r="P98" s="314"/>
      <c r="Q98" s="315"/>
      <c r="R98" s="315"/>
      <c r="S98" s="315"/>
      <c r="T98" s="315"/>
      <c r="U98" s="375"/>
      <c r="V98" s="375"/>
      <c r="W98" s="375"/>
      <c r="X98" s="374"/>
      <c r="Y98" s="376"/>
      <c r="Z98" s="348"/>
      <c r="AA98" s="390"/>
      <c r="AB98" s="390"/>
      <c r="AC98" s="390"/>
    </row>
    <row r="99" spans="1:29" s="352" customFormat="1" x14ac:dyDescent="0.15">
      <c r="A99" s="368">
        <v>1000080</v>
      </c>
      <c r="B99" s="369"/>
      <c r="C99" s="605"/>
      <c r="D99" s="606"/>
      <c r="E99" s="604"/>
      <c r="F99" s="605"/>
      <c r="G99" s="605"/>
      <c r="H99" s="605"/>
      <c r="I99" s="606"/>
      <c r="J99" s="370"/>
      <c r="K99" s="371"/>
      <c r="L99" s="372"/>
      <c r="M99" s="373"/>
      <c r="N99" s="373"/>
      <c r="O99" s="374"/>
      <c r="P99" s="314"/>
      <c r="Q99" s="315"/>
      <c r="R99" s="315"/>
      <c r="S99" s="315"/>
      <c r="T99" s="315"/>
      <c r="U99" s="375"/>
      <c r="V99" s="375"/>
      <c r="W99" s="375"/>
      <c r="X99" s="374"/>
      <c r="Y99" s="376"/>
      <c r="Z99" s="348"/>
      <c r="AA99" s="390"/>
      <c r="AB99" s="390"/>
      <c r="AC99" s="390"/>
    </row>
    <row r="100" spans="1:29" s="352" customFormat="1" x14ac:dyDescent="0.15">
      <c r="A100" s="368">
        <v>1000081</v>
      </c>
      <c r="B100" s="369"/>
      <c r="C100" s="605"/>
      <c r="D100" s="606"/>
      <c r="E100" s="604"/>
      <c r="F100" s="605"/>
      <c r="G100" s="605"/>
      <c r="H100" s="605"/>
      <c r="I100" s="606"/>
      <c r="J100" s="370"/>
      <c r="K100" s="371"/>
      <c r="L100" s="372"/>
      <c r="M100" s="373"/>
      <c r="N100" s="373"/>
      <c r="O100" s="374"/>
      <c r="P100" s="314"/>
      <c r="Q100" s="315"/>
      <c r="R100" s="315"/>
      <c r="S100" s="315"/>
      <c r="T100" s="315"/>
      <c r="U100" s="375"/>
      <c r="V100" s="375"/>
      <c r="W100" s="375"/>
      <c r="X100" s="374"/>
      <c r="Y100" s="376"/>
      <c r="Z100" s="348"/>
      <c r="AA100" s="390"/>
      <c r="AB100" s="390"/>
      <c r="AC100" s="390"/>
    </row>
    <row r="101" spans="1:29" s="352" customFormat="1" x14ac:dyDescent="0.15">
      <c r="A101" s="368">
        <v>1000082</v>
      </c>
      <c r="B101" s="369"/>
      <c r="C101" s="605"/>
      <c r="D101" s="606"/>
      <c r="E101" s="604"/>
      <c r="F101" s="605"/>
      <c r="G101" s="605"/>
      <c r="H101" s="605"/>
      <c r="I101" s="606"/>
      <c r="J101" s="370"/>
      <c r="K101" s="371"/>
      <c r="L101" s="372"/>
      <c r="M101" s="373"/>
      <c r="N101" s="373"/>
      <c r="O101" s="374"/>
      <c r="P101" s="314"/>
      <c r="Q101" s="315"/>
      <c r="R101" s="315"/>
      <c r="S101" s="315"/>
      <c r="T101" s="315"/>
      <c r="U101" s="375"/>
      <c r="V101" s="375"/>
      <c r="W101" s="375"/>
      <c r="X101" s="374"/>
      <c r="Y101" s="376"/>
      <c r="Z101" s="348"/>
      <c r="AA101" s="390"/>
      <c r="AB101" s="390"/>
      <c r="AC101" s="390"/>
    </row>
    <row r="102" spans="1:29" s="352" customFormat="1" x14ac:dyDescent="0.15">
      <c r="A102" s="368">
        <v>1000083</v>
      </c>
      <c r="B102" s="369"/>
      <c r="C102" s="605"/>
      <c r="D102" s="606"/>
      <c r="E102" s="604"/>
      <c r="F102" s="605"/>
      <c r="G102" s="605"/>
      <c r="H102" s="605"/>
      <c r="I102" s="606"/>
      <c r="J102" s="370"/>
      <c r="K102" s="371"/>
      <c r="L102" s="372"/>
      <c r="M102" s="373"/>
      <c r="N102" s="373"/>
      <c r="O102" s="374"/>
      <c r="P102" s="314"/>
      <c r="Q102" s="315"/>
      <c r="R102" s="315"/>
      <c r="S102" s="315"/>
      <c r="T102" s="315"/>
      <c r="U102" s="375"/>
      <c r="V102" s="375"/>
      <c r="W102" s="375"/>
      <c r="X102" s="374"/>
      <c r="Y102" s="376"/>
      <c r="Z102" s="348"/>
      <c r="AA102" s="390"/>
      <c r="AB102" s="390"/>
      <c r="AC102" s="390"/>
    </row>
    <row r="103" spans="1:29" s="352" customFormat="1" x14ac:dyDescent="0.15">
      <c r="A103" s="368">
        <v>1000084</v>
      </c>
      <c r="B103" s="369"/>
      <c r="C103" s="605"/>
      <c r="D103" s="606"/>
      <c r="E103" s="604"/>
      <c r="F103" s="605"/>
      <c r="G103" s="605"/>
      <c r="H103" s="605"/>
      <c r="I103" s="606"/>
      <c r="J103" s="370"/>
      <c r="K103" s="371"/>
      <c r="L103" s="372"/>
      <c r="M103" s="373"/>
      <c r="N103" s="373"/>
      <c r="O103" s="374"/>
      <c r="P103" s="314"/>
      <c r="Q103" s="315"/>
      <c r="R103" s="315"/>
      <c r="S103" s="315"/>
      <c r="T103" s="315"/>
      <c r="U103" s="375"/>
      <c r="V103" s="375"/>
      <c r="W103" s="375"/>
      <c r="X103" s="374"/>
      <c r="Y103" s="376"/>
      <c r="Z103" s="348"/>
      <c r="AA103" s="390"/>
      <c r="AB103" s="390"/>
      <c r="AC103" s="390"/>
    </row>
    <row r="104" spans="1:29" s="352" customFormat="1" x14ac:dyDescent="0.15">
      <c r="A104" s="368">
        <v>1000085</v>
      </c>
      <c r="B104" s="369"/>
      <c r="C104" s="605"/>
      <c r="D104" s="606"/>
      <c r="E104" s="604"/>
      <c r="F104" s="605"/>
      <c r="G104" s="605"/>
      <c r="H104" s="605"/>
      <c r="I104" s="606"/>
      <c r="J104" s="370"/>
      <c r="K104" s="371"/>
      <c r="L104" s="372"/>
      <c r="M104" s="373"/>
      <c r="N104" s="373"/>
      <c r="O104" s="374"/>
      <c r="P104" s="314"/>
      <c r="Q104" s="315"/>
      <c r="R104" s="315"/>
      <c r="S104" s="315"/>
      <c r="T104" s="315"/>
      <c r="U104" s="375"/>
      <c r="V104" s="375"/>
      <c r="W104" s="375"/>
      <c r="X104" s="374"/>
      <c r="Y104" s="376"/>
      <c r="Z104" s="348"/>
      <c r="AA104" s="390"/>
      <c r="AB104" s="390"/>
      <c r="AC104" s="390"/>
    </row>
    <row r="105" spans="1:29" s="352" customFormat="1" x14ac:dyDescent="0.15">
      <c r="A105" s="368">
        <v>1000086</v>
      </c>
      <c r="B105" s="369"/>
      <c r="C105" s="605"/>
      <c r="D105" s="606"/>
      <c r="E105" s="604"/>
      <c r="F105" s="605"/>
      <c r="G105" s="605"/>
      <c r="H105" s="605"/>
      <c r="I105" s="606"/>
      <c r="J105" s="370"/>
      <c r="K105" s="371"/>
      <c r="L105" s="372"/>
      <c r="M105" s="373"/>
      <c r="N105" s="373"/>
      <c r="O105" s="374"/>
      <c r="P105" s="314"/>
      <c r="Q105" s="315"/>
      <c r="R105" s="315"/>
      <c r="S105" s="315"/>
      <c r="T105" s="315"/>
      <c r="U105" s="375"/>
      <c r="V105" s="375"/>
      <c r="W105" s="375"/>
      <c r="X105" s="374"/>
      <c r="Y105" s="376"/>
      <c r="Z105" s="348"/>
      <c r="AA105" s="390"/>
      <c r="AB105" s="390"/>
      <c r="AC105" s="390"/>
    </row>
    <row r="106" spans="1:29" s="352" customFormat="1" x14ac:dyDescent="0.15">
      <c r="A106" s="368">
        <v>1000087</v>
      </c>
      <c r="B106" s="369"/>
      <c r="C106" s="605"/>
      <c r="D106" s="606"/>
      <c r="E106" s="604"/>
      <c r="F106" s="605"/>
      <c r="G106" s="605"/>
      <c r="H106" s="605"/>
      <c r="I106" s="606"/>
      <c r="J106" s="370"/>
      <c r="K106" s="371"/>
      <c r="L106" s="372"/>
      <c r="M106" s="373"/>
      <c r="N106" s="373"/>
      <c r="O106" s="374"/>
      <c r="P106" s="314"/>
      <c r="Q106" s="315"/>
      <c r="R106" s="315"/>
      <c r="S106" s="315"/>
      <c r="T106" s="315"/>
      <c r="U106" s="375"/>
      <c r="V106" s="375"/>
      <c r="W106" s="375"/>
      <c r="X106" s="374"/>
      <c r="Y106" s="376"/>
      <c r="Z106" s="348"/>
      <c r="AA106" s="390"/>
      <c r="AB106" s="390"/>
      <c r="AC106" s="390"/>
    </row>
    <row r="107" spans="1:29" s="352" customFormat="1" x14ac:dyDescent="0.15">
      <c r="A107" s="368">
        <v>1000088</v>
      </c>
      <c r="B107" s="369"/>
      <c r="C107" s="605"/>
      <c r="D107" s="606"/>
      <c r="E107" s="604"/>
      <c r="F107" s="605"/>
      <c r="G107" s="605"/>
      <c r="H107" s="605"/>
      <c r="I107" s="606"/>
      <c r="J107" s="370"/>
      <c r="K107" s="371"/>
      <c r="L107" s="372"/>
      <c r="M107" s="373"/>
      <c r="N107" s="373"/>
      <c r="O107" s="374"/>
      <c r="P107" s="314"/>
      <c r="Q107" s="315"/>
      <c r="R107" s="315"/>
      <c r="S107" s="315"/>
      <c r="T107" s="315"/>
      <c r="U107" s="375"/>
      <c r="V107" s="375"/>
      <c r="W107" s="375"/>
      <c r="X107" s="374"/>
      <c r="Y107" s="376"/>
      <c r="Z107" s="348"/>
      <c r="AA107" s="390"/>
      <c r="AB107" s="390"/>
      <c r="AC107" s="390"/>
    </row>
    <row r="108" spans="1:29" s="352" customFormat="1" x14ac:dyDescent="0.15">
      <c r="A108" s="368">
        <v>1000089</v>
      </c>
      <c r="B108" s="369"/>
      <c r="C108" s="605"/>
      <c r="D108" s="606"/>
      <c r="E108" s="604"/>
      <c r="F108" s="605"/>
      <c r="G108" s="605"/>
      <c r="H108" s="605"/>
      <c r="I108" s="606"/>
      <c r="J108" s="370"/>
      <c r="K108" s="371"/>
      <c r="L108" s="372"/>
      <c r="M108" s="373"/>
      <c r="N108" s="373"/>
      <c r="O108" s="374"/>
      <c r="P108" s="314"/>
      <c r="Q108" s="315"/>
      <c r="R108" s="315"/>
      <c r="S108" s="315"/>
      <c r="T108" s="315"/>
      <c r="U108" s="375"/>
      <c r="V108" s="375"/>
      <c r="W108" s="375"/>
      <c r="X108" s="374"/>
      <c r="Y108" s="376"/>
      <c r="Z108" s="348"/>
      <c r="AA108" s="390"/>
      <c r="AB108" s="390"/>
      <c r="AC108" s="390"/>
    </row>
    <row r="109" spans="1:29" s="352" customFormat="1" x14ac:dyDescent="0.15">
      <c r="A109" s="368">
        <v>1000090</v>
      </c>
      <c r="B109" s="369"/>
      <c r="C109" s="605"/>
      <c r="D109" s="606"/>
      <c r="E109" s="604"/>
      <c r="F109" s="605"/>
      <c r="G109" s="605"/>
      <c r="H109" s="605"/>
      <c r="I109" s="606"/>
      <c r="J109" s="370"/>
      <c r="K109" s="371"/>
      <c r="L109" s="372"/>
      <c r="M109" s="373"/>
      <c r="N109" s="373"/>
      <c r="O109" s="374"/>
      <c r="P109" s="314"/>
      <c r="Q109" s="315"/>
      <c r="R109" s="315"/>
      <c r="S109" s="315"/>
      <c r="T109" s="315"/>
      <c r="U109" s="375"/>
      <c r="V109" s="375"/>
      <c r="W109" s="375"/>
      <c r="X109" s="374"/>
      <c r="Y109" s="376"/>
      <c r="Z109" s="348"/>
      <c r="AA109" s="390"/>
      <c r="AB109" s="390"/>
      <c r="AC109" s="390"/>
    </row>
    <row r="110" spans="1:29" s="352" customFormat="1" x14ac:dyDescent="0.15">
      <c r="A110" s="368">
        <v>1000091</v>
      </c>
      <c r="B110" s="369"/>
      <c r="C110" s="605"/>
      <c r="D110" s="606"/>
      <c r="E110" s="604"/>
      <c r="F110" s="605"/>
      <c r="G110" s="605"/>
      <c r="H110" s="605"/>
      <c r="I110" s="606"/>
      <c r="J110" s="370"/>
      <c r="K110" s="371"/>
      <c r="L110" s="372"/>
      <c r="M110" s="373"/>
      <c r="N110" s="373"/>
      <c r="O110" s="374"/>
      <c r="P110" s="314"/>
      <c r="Q110" s="315"/>
      <c r="R110" s="315"/>
      <c r="S110" s="315"/>
      <c r="T110" s="315"/>
      <c r="U110" s="375"/>
      <c r="V110" s="375"/>
      <c r="W110" s="375"/>
      <c r="X110" s="374"/>
      <c r="Y110" s="376"/>
      <c r="Z110" s="348"/>
      <c r="AA110" s="390"/>
      <c r="AB110" s="390"/>
      <c r="AC110" s="390"/>
    </row>
    <row r="111" spans="1:29" s="352" customFormat="1" x14ac:dyDescent="0.15">
      <c r="A111" s="368">
        <v>1000092</v>
      </c>
      <c r="B111" s="369"/>
      <c r="C111" s="605"/>
      <c r="D111" s="606"/>
      <c r="E111" s="604"/>
      <c r="F111" s="605"/>
      <c r="G111" s="605"/>
      <c r="H111" s="605"/>
      <c r="I111" s="606"/>
      <c r="J111" s="370"/>
      <c r="K111" s="371"/>
      <c r="L111" s="372"/>
      <c r="M111" s="373"/>
      <c r="N111" s="373"/>
      <c r="O111" s="374"/>
      <c r="P111" s="314"/>
      <c r="Q111" s="315"/>
      <c r="R111" s="315"/>
      <c r="S111" s="315"/>
      <c r="T111" s="315"/>
      <c r="U111" s="375"/>
      <c r="V111" s="375"/>
      <c r="W111" s="375"/>
      <c r="X111" s="374"/>
      <c r="Y111" s="376"/>
      <c r="Z111" s="348"/>
      <c r="AA111" s="390"/>
      <c r="AB111" s="390"/>
      <c r="AC111" s="390"/>
    </row>
    <row r="112" spans="1:29" s="352" customFormat="1" x14ac:dyDescent="0.15">
      <c r="A112" s="368">
        <v>1000093</v>
      </c>
      <c r="B112" s="369"/>
      <c r="C112" s="605"/>
      <c r="D112" s="606"/>
      <c r="E112" s="604"/>
      <c r="F112" s="605"/>
      <c r="G112" s="605"/>
      <c r="H112" s="605"/>
      <c r="I112" s="606"/>
      <c r="J112" s="370"/>
      <c r="K112" s="371"/>
      <c r="L112" s="372"/>
      <c r="M112" s="373"/>
      <c r="N112" s="373"/>
      <c r="O112" s="374"/>
      <c r="P112" s="314"/>
      <c r="Q112" s="315"/>
      <c r="R112" s="315"/>
      <c r="S112" s="315"/>
      <c r="T112" s="315"/>
      <c r="U112" s="375"/>
      <c r="V112" s="375"/>
      <c r="W112" s="375"/>
      <c r="X112" s="374"/>
      <c r="Y112" s="376"/>
      <c r="Z112" s="348"/>
      <c r="AA112" s="390"/>
      <c r="AB112" s="390"/>
      <c r="AC112" s="390"/>
    </row>
    <row r="113" spans="1:29" s="352" customFormat="1" x14ac:dyDescent="0.15">
      <c r="A113" s="368">
        <v>1000094</v>
      </c>
      <c r="B113" s="369"/>
      <c r="C113" s="605"/>
      <c r="D113" s="606"/>
      <c r="E113" s="604"/>
      <c r="F113" s="605"/>
      <c r="G113" s="605"/>
      <c r="H113" s="605"/>
      <c r="I113" s="606"/>
      <c r="J113" s="370"/>
      <c r="K113" s="371"/>
      <c r="L113" s="372"/>
      <c r="M113" s="373"/>
      <c r="N113" s="373"/>
      <c r="O113" s="374"/>
      <c r="P113" s="314"/>
      <c r="Q113" s="315"/>
      <c r="R113" s="315"/>
      <c r="S113" s="315"/>
      <c r="T113" s="315"/>
      <c r="U113" s="375"/>
      <c r="V113" s="375"/>
      <c r="W113" s="375"/>
      <c r="X113" s="374"/>
      <c r="Y113" s="376"/>
      <c r="Z113" s="348"/>
      <c r="AA113" s="390"/>
      <c r="AB113" s="390"/>
      <c r="AC113" s="390"/>
    </row>
    <row r="114" spans="1:29" s="352" customFormat="1" x14ac:dyDescent="0.15">
      <c r="A114" s="368">
        <v>1000095</v>
      </c>
      <c r="B114" s="369"/>
      <c r="C114" s="605"/>
      <c r="D114" s="606"/>
      <c r="E114" s="604"/>
      <c r="F114" s="605"/>
      <c r="G114" s="605"/>
      <c r="H114" s="605"/>
      <c r="I114" s="606"/>
      <c r="J114" s="370"/>
      <c r="K114" s="371"/>
      <c r="L114" s="372"/>
      <c r="M114" s="373"/>
      <c r="N114" s="373"/>
      <c r="O114" s="374"/>
      <c r="P114" s="314"/>
      <c r="Q114" s="315"/>
      <c r="R114" s="315"/>
      <c r="S114" s="315"/>
      <c r="T114" s="315"/>
      <c r="U114" s="375"/>
      <c r="V114" s="375"/>
      <c r="W114" s="375"/>
      <c r="X114" s="374"/>
      <c r="Y114" s="376"/>
      <c r="Z114" s="348"/>
      <c r="AA114" s="390"/>
      <c r="AB114" s="390"/>
      <c r="AC114" s="390"/>
    </row>
    <row r="115" spans="1:29" s="352" customFormat="1" x14ac:dyDescent="0.15">
      <c r="A115" s="368">
        <v>1000096</v>
      </c>
      <c r="B115" s="369"/>
      <c r="C115" s="605"/>
      <c r="D115" s="606"/>
      <c r="E115" s="604"/>
      <c r="F115" s="605"/>
      <c r="G115" s="605"/>
      <c r="H115" s="605"/>
      <c r="I115" s="606"/>
      <c r="J115" s="370"/>
      <c r="K115" s="371"/>
      <c r="L115" s="372"/>
      <c r="M115" s="373"/>
      <c r="N115" s="373"/>
      <c r="O115" s="374"/>
      <c r="P115" s="314"/>
      <c r="Q115" s="315"/>
      <c r="R115" s="315"/>
      <c r="S115" s="315"/>
      <c r="T115" s="315"/>
      <c r="U115" s="375"/>
      <c r="V115" s="375"/>
      <c r="W115" s="375"/>
      <c r="X115" s="374"/>
      <c r="Y115" s="376"/>
      <c r="Z115" s="348"/>
      <c r="AA115" s="390"/>
      <c r="AB115" s="390"/>
      <c r="AC115" s="390"/>
    </row>
    <row r="116" spans="1:29" s="352" customFormat="1" x14ac:dyDescent="0.15">
      <c r="A116" s="368">
        <v>1000097</v>
      </c>
      <c r="B116" s="369"/>
      <c r="C116" s="605"/>
      <c r="D116" s="606"/>
      <c r="E116" s="604"/>
      <c r="F116" s="605"/>
      <c r="G116" s="605"/>
      <c r="H116" s="605"/>
      <c r="I116" s="606"/>
      <c r="J116" s="370"/>
      <c r="K116" s="371"/>
      <c r="L116" s="372"/>
      <c r="M116" s="373"/>
      <c r="N116" s="373"/>
      <c r="O116" s="374"/>
      <c r="P116" s="314"/>
      <c r="Q116" s="315"/>
      <c r="R116" s="315"/>
      <c r="S116" s="315"/>
      <c r="T116" s="315"/>
      <c r="U116" s="375"/>
      <c r="V116" s="375"/>
      <c r="W116" s="375"/>
      <c r="X116" s="374"/>
      <c r="Y116" s="376"/>
      <c r="Z116" s="348"/>
      <c r="AA116" s="390"/>
      <c r="AB116" s="390"/>
      <c r="AC116" s="390"/>
    </row>
    <row r="117" spans="1:29" s="352" customFormat="1" x14ac:dyDescent="0.15">
      <c r="A117" s="368">
        <v>1000098</v>
      </c>
      <c r="B117" s="369"/>
      <c r="C117" s="605"/>
      <c r="D117" s="606"/>
      <c r="E117" s="604"/>
      <c r="F117" s="605"/>
      <c r="G117" s="605"/>
      <c r="H117" s="605"/>
      <c r="I117" s="606"/>
      <c r="J117" s="370"/>
      <c r="K117" s="371"/>
      <c r="L117" s="372"/>
      <c r="M117" s="373"/>
      <c r="N117" s="373"/>
      <c r="O117" s="374"/>
      <c r="P117" s="314"/>
      <c r="Q117" s="315"/>
      <c r="R117" s="315"/>
      <c r="S117" s="315"/>
      <c r="T117" s="315"/>
      <c r="U117" s="375"/>
      <c r="V117" s="375"/>
      <c r="W117" s="375"/>
      <c r="X117" s="374"/>
      <c r="Y117" s="376"/>
      <c r="Z117" s="348"/>
      <c r="AA117" s="390"/>
      <c r="AB117" s="390"/>
      <c r="AC117" s="390"/>
    </row>
    <row r="118" spans="1:29" s="352" customFormat="1" x14ac:dyDescent="0.15">
      <c r="A118" s="368">
        <v>1000099</v>
      </c>
      <c r="B118" s="369"/>
      <c r="C118" s="605"/>
      <c r="D118" s="606"/>
      <c r="E118" s="604"/>
      <c r="F118" s="605"/>
      <c r="G118" s="605"/>
      <c r="H118" s="605"/>
      <c r="I118" s="606"/>
      <c r="J118" s="370"/>
      <c r="K118" s="371"/>
      <c r="L118" s="372"/>
      <c r="M118" s="373"/>
      <c r="N118" s="373"/>
      <c r="O118" s="374"/>
      <c r="P118" s="314"/>
      <c r="Q118" s="315"/>
      <c r="R118" s="315"/>
      <c r="S118" s="315"/>
      <c r="T118" s="315"/>
      <c r="U118" s="375"/>
      <c r="V118" s="375"/>
      <c r="W118" s="375"/>
      <c r="X118" s="374"/>
      <c r="Y118" s="376"/>
      <c r="Z118" s="348"/>
      <c r="AA118" s="390"/>
      <c r="AB118" s="390"/>
      <c r="AC118" s="390"/>
    </row>
    <row r="119" spans="1:29" s="352" customFormat="1" x14ac:dyDescent="0.15">
      <c r="A119" s="368">
        <v>1000100</v>
      </c>
      <c r="B119" s="369"/>
      <c r="C119" s="605"/>
      <c r="D119" s="606"/>
      <c r="E119" s="604"/>
      <c r="F119" s="605"/>
      <c r="G119" s="605"/>
      <c r="H119" s="605"/>
      <c r="I119" s="606"/>
      <c r="J119" s="370"/>
      <c r="K119" s="371"/>
      <c r="L119" s="372"/>
      <c r="M119" s="373"/>
      <c r="N119" s="373"/>
      <c r="O119" s="374"/>
      <c r="P119" s="314"/>
      <c r="Q119" s="315"/>
      <c r="R119" s="315"/>
      <c r="S119" s="315"/>
      <c r="T119" s="315"/>
      <c r="U119" s="375"/>
      <c r="V119" s="375"/>
      <c r="W119" s="375"/>
      <c r="X119" s="374"/>
      <c r="Y119" s="378"/>
      <c r="Z119" s="348"/>
      <c r="AA119" s="390"/>
      <c r="AB119" s="390"/>
      <c r="AC119" s="390"/>
    </row>
    <row r="120" spans="1:29" s="352" customFormat="1" x14ac:dyDescent="0.15">
      <c r="A120" s="368">
        <v>1000101</v>
      </c>
      <c r="B120" s="369"/>
      <c r="C120" s="605"/>
      <c r="D120" s="606"/>
      <c r="E120" s="604"/>
      <c r="F120" s="605"/>
      <c r="G120" s="605"/>
      <c r="H120" s="605"/>
      <c r="I120" s="606"/>
      <c r="J120" s="370"/>
      <c r="K120" s="371"/>
      <c r="L120" s="372"/>
      <c r="M120" s="373"/>
      <c r="N120" s="373"/>
      <c r="O120" s="374"/>
      <c r="P120" s="314"/>
      <c r="Q120" s="315"/>
      <c r="R120" s="315"/>
      <c r="S120" s="315"/>
      <c r="T120" s="315"/>
      <c r="U120" s="375"/>
      <c r="V120" s="375"/>
      <c r="W120" s="375"/>
      <c r="X120" s="374"/>
      <c r="Y120" s="376"/>
      <c r="Z120" s="348"/>
      <c r="AA120" s="390"/>
      <c r="AB120" s="390"/>
      <c r="AC120" s="390"/>
    </row>
    <row r="121" spans="1:29" s="352" customFormat="1" x14ac:dyDescent="0.15">
      <c r="A121" s="368">
        <v>1000102</v>
      </c>
      <c r="B121" s="369"/>
      <c r="C121" s="605"/>
      <c r="D121" s="606"/>
      <c r="E121" s="604"/>
      <c r="F121" s="605"/>
      <c r="G121" s="605"/>
      <c r="H121" s="605"/>
      <c r="I121" s="606"/>
      <c r="J121" s="370"/>
      <c r="K121" s="371"/>
      <c r="L121" s="372"/>
      <c r="M121" s="373"/>
      <c r="N121" s="373"/>
      <c r="O121" s="374"/>
      <c r="P121" s="314"/>
      <c r="Q121" s="315"/>
      <c r="R121" s="315"/>
      <c r="S121" s="315"/>
      <c r="T121" s="315"/>
      <c r="U121" s="375"/>
      <c r="V121" s="375"/>
      <c r="W121" s="375"/>
      <c r="X121" s="374"/>
      <c r="Y121" s="376"/>
      <c r="Z121" s="348"/>
      <c r="AA121" s="390"/>
      <c r="AB121" s="390"/>
      <c r="AC121" s="390"/>
    </row>
    <row r="122" spans="1:29" s="352" customFormat="1" x14ac:dyDescent="0.15">
      <c r="A122" s="368">
        <v>1000103</v>
      </c>
      <c r="B122" s="369"/>
      <c r="C122" s="605"/>
      <c r="D122" s="606"/>
      <c r="E122" s="604"/>
      <c r="F122" s="605"/>
      <c r="G122" s="605"/>
      <c r="H122" s="605"/>
      <c r="I122" s="606"/>
      <c r="J122" s="370"/>
      <c r="K122" s="371"/>
      <c r="L122" s="372"/>
      <c r="M122" s="373"/>
      <c r="N122" s="373"/>
      <c r="O122" s="374"/>
      <c r="P122" s="314"/>
      <c r="Q122" s="315"/>
      <c r="R122" s="315"/>
      <c r="S122" s="315"/>
      <c r="T122" s="315"/>
      <c r="U122" s="375"/>
      <c r="V122" s="375"/>
      <c r="W122" s="375"/>
      <c r="X122" s="374"/>
      <c r="Y122" s="376"/>
      <c r="Z122" s="348"/>
      <c r="AA122" s="390"/>
      <c r="AB122" s="390"/>
      <c r="AC122" s="390"/>
    </row>
    <row r="123" spans="1:29" s="352" customFormat="1" x14ac:dyDescent="0.15">
      <c r="A123" s="368">
        <v>1000104</v>
      </c>
      <c r="B123" s="369"/>
      <c r="C123" s="605"/>
      <c r="D123" s="606"/>
      <c r="E123" s="604"/>
      <c r="F123" s="605"/>
      <c r="G123" s="605"/>
      <c r="H123" s="605"/>
      <c r="I123" s="606"/>
      <c r="J123" s="370"/>
      <c r="K123" s="371"/>
      <c r="L123" s="372"/>
      <c r="M123" s="373"/>
      <c r="N123" s="373"/>
      <c r="O123" s="374"/>
      <c r="P123" s="314"/>
      <c r="Q123" s="315"/>
      <c r="R123" s="315"/>
      <c r="S123" s="315"/>
      <c r="T123" s="315"/>
      <c r="U123" s="375"/>
      <c r="V123" s="375"/>
      <c r="W123" s="375"/>
      <c r="X123" s="374"/>
      <c r="Y123" s="376"/>
      <c r="Z123" s="348"/>
      <c r="AA123" s="390"/>
      <c r="AB123" s="390"/>
      <c r="AC123" s="390"/>
    </row>
    <row r="124" spans="1:29" s="352" customFormat="1" x14ac:dyDescent="0.15">
      <c r="A124" s="368">
        <v>1000105</v>
      </c>
      <c r="B124" s="369"/>
      <c r="C124" s="605"/>
      <c r="D124" s="606"/>
      <c r="E124" s="604"/>
      <c r="F124" s="605"/>
      <c r="G124" s="605"/>
      <c r="H124" s="605"/>
      <c r="I124" s="606"/>
      <c r="J124" s="370"/>
      <c r="K124" s="371"/>
      <c r="L124" s="372"/>
      <c r="M124" s="373"/>
      <c r="N124" s="373"/>
      <c r="O124" s="374"/>
      <c r="P124" s="314"/>
      <c r="Q124" s="315"/>
      <c r="R124" s="315"/>
      <c r="S124" s="315"/>
      <c r="T124" s="315"/>
      <c r="U124" s="375"/>
      <c r="V124" s="375"/>
      <c r="W124" s="375"/>
      <c r="X124" s="374"/>
      <c r="Y124" s="376"/>
      <c r="Z124" s="348"/>
      <c r="AA124" s="390"/>
      <c r="AB124" s="390"/>
      <c r="AC124" s="390"/>
    </row>
    <row r="125" spans="1:29" s="352" customFormat="1" x14ac:dyDescent="0.15">
      <c r="A125" s="368">
        <v>1000106</v>
      </c>
      <c r="B125" s="369"/>
      <c r="C125" s="605"/>
      <c r="D125" s="606"/>
      <c r="E125" s="604"/>
      <c r="F125" s="605"/>
      <c r="G125" s="605"/>
      <c r="H125" s="605"/>
      <c r="I125" s="606"/>
      <c r="J125" s="370"/>
      <c r="K125" s="371"/>
      <c r="L125" s="372"/>
      <c r="M125" s="373"/>
      <c r="N125" s="373"/>
      <c r="O125" s="374"/>
      <c r="P125" s="314"/>
      <c r="Q125" s="315"/>
      <c r="R125" s="315"/>
      <c r="S125" s="315"/>
      <c r="T125" s="315"/>
      <c r="U125" s="375"/>
      <c r="V125" s="375"/>
      <c r="W125" s="375"/>
      <c r="X125" s="374"/>
      <c r="Y125" s="376"/>
      <c r="Z125" s="348"/>
      <c r="AA125" s="390"/>
      <c r="AB125" s="390"/>
      <c r="AC125" s="390"/>
    </row>
    <row r="126" spans="1:29" s="352" customFormat="1" x14ac:dyDescent="0.15">
      <c r="A126" s="368">
        <v>1000107</v>
      </c>
      <c r="B126" s="369"/>
      <c r="C126" s="605"/>
      <c r="D126" s="606"/>
      <c r="E126" s="604"/>
      <c r="F126" s="605"/>
      <c r="G126" s="605"/>
      <c r="H126" s="605"/>
      <c r="I126" s="606"/>
      <c r="J126" s="370"/>
      <c r="K126" s="371"/>
      <c r="L126" s="372"/>
      <c r="M126" s="373"/>
      <c r="N126" s="373"/>
      <c r="O126" s="374"/>
      <c r="P126" s="314"/>
      <c r="Q126" s="315"/>
      <c r="R126" s="315"/>
      <c r="S126" s="315"/>
      <c r="T126" s="315"/>
      <c r="U126" s="375"/>
      <c r="V126" s="375"/>
      <c r="W126" s="375"/>
      <c r="X126" s="374"/>
      <c r="Y126" s="376"/>
      <c r="Z126" s="348"/>
      <c r="AA126" s="390"/>
      <c r="AB126" s="390"/>
      <c r="AC126" s="390"/>
    </row>
    <row r="127" spans="1:29" s="352" customFormat="1" x14ac:dyDescent="0.15">
      <c r="A127" s="368">
        <v>1000108</v>
      </c>
      <c r="B127" s="369"/>
      <c r="C127" s="605"/>
      <c r="D127" s="606"/>
      <c r="E127" s="604"/>
      <c r="F127" s="605"/>
      <c r="G127" s="605"/>
      <c r="H127" s="605"/>
      <c r="I127" s="606"/>
      <c r="J127" s="370"/>
      <c r="K127" s="371"/>
      <c r="L127" s="372"/>
      <c r="M127" s="373"/>
      <c r="N127" s="373"/>
      <c r="O127" s="374"/>
      <c r="P127" s="314"/>
      <c r="Q127" s="315"/>
      <c r="R127" s="315"/>
      <c r="S127" s="315"/>
      <c r="T127" s="315"/>
      <c r="U127" s="375"/>
      <c r="V127" s="375"/>
      <c r="W127" s="375"/>
      <c r="X127" s="374"/>
      <c r="Y127" s="376"/>
      <c r="Z127" s="348"/>
      <c r="AA127" s="390"/>
      <c r="AB127" s="390"/>
      <c r="AC127" s="390"/>
    </row>
    <row r="128" spans="1:29" s="352" customFormat="1" x14ac:dyDescent="0.15">
      <c r="A128" s="368">
        <v>1000109</v>
      </c>
      <c r="B128" s="369"/>
      <c r="C128" s="605"/>
      <c r="D128" s="606"/>
      <c r="E128" s="604"/>
      <c r="F128" s="605"/>
      <c r="G128" s="605"/>
      <c r="H128" s="605"/>
      <c r="I128" s="606"/>
      <c r="J128" s="370"/>
      <c r="K128" s="371"/>
      <c r="L128" s="372"/>
      <c r="M128" s="373"/>
      <c r="N128" s="373"/>
      <c r="O128" s="374"/>
      <c r="P128" s="314"/>
      <c r="Q128" s="315"/>
      <c r="R128" s="315"/>
      <c r="S128" s="315"/>
      <c r="T128" s="315"/>
      <c r="U128" s="375"/>
      <c r="V128" s="375"/>
      <c r="W128" s="375"/>
      <c r="X128" s="374"/>
      <c r="Y128" s="376"/>
      <c r="Z128" s="348"/>
      <c r="AA128" s="390"/>
      <c r="AB128" s="390"/>
      <c r="AC128" s="390"/>
    </row>
    <row r="129" spans="1:29" s="352" customFormat="1" x14ac:dyDescent="0.15">
      <c r="A129" s="368">
        <v>1000110</v>
      </c>
      <c r="B129" s="369"/>
      <c r="C129" s="605"/>
      <c r="D129" s="606"/>
      <c r="E129" s="604"/>
      <c r="F129" s="605"/>
      <c r="G129" s="605"/>
      <c r="H129" s="605"/>
      <c r="I129" s="606"/>
      <c r="J129" s="370"/>
      <c r="K129" s="371"/>
      <c r="L129" s="372"/>
      <c r="M129" s="373"/>
      <c r="N129" s="373"/>
      <c r="O129" s="374"/>
      <c r="P129" s="314"/>
      <c r="Q129" s="315"/>
      <c r="R129" s="315"/>
      <c r="S129" s="315"/>
      <c r="T129" s="315"/>
      <c r="U129" s="375"/>
      <c r="V129" s="375"/>
      <c r="W129" s="375"/>
      <c r="X129" s="374"/>
      <c r="Y129" s="376"/>
      <c r="Z129" s="348"/>
      <c r="AA129" s="390"/>
      <c r="AB129" s="390"/>
      <c r="AC129" s="390"/>
    </row>
    <row r="130" spans="1:29" s="352" customFormat="1" x14ac:dyDescent="0.15">
      <c r="A130" s="368">
        <v>1000111</v>
      </c>
      <c r="B130" s="369"/>
      <c r="C130" s="605"/>
      <c r="D130" s="606"/>
      <c r="E130" s="604"/>
      <c r="F130" s="605"/>
      <c r="G130" s="605"/>
      <c r="H130" s="605"/>
      <c r="I130" s="606"/>
      <c r="J130" s="370"/>
      <c r="K130" s="371"/>
      <c r="L130" s="372"/>
      <c r="M130" s="373"/>
      <c r="N130" s="373"/>
      <c r="O130" s="374"/>
      <c r="P130" s="314"/>
      <c r="Q130" s="315"/>
      <c r="R130" s="315"/>
      <c r="S130" s="315"/>
      <c r="T130" s="315"/>
      <c r="U130" s="375"/>
      <c r="V130" s="375"/>
      <c r="W130" s="375"/>
      <c r="X130" s="374"/>
      <c r="Y130" s="376"/>
      <c r="Z130" s="348"/>
      <c r="AA130" s="390"/>
      <c r="AB130" s="390"/>
      <c r="AC130" s="390"/>
    </row>
    <row r="131" spans="1:29" s="352" customFormat="1" x14ac:dyDescent="0.15">
      <c r="A131" s="368">
        <v>1000112</v>
      </c>
      <c r="B131" s="369"/>
      <c r="C131" s="605"/>
      <c r="D131" s="606"/>
      <c r="E131" s="604"/>
      <c r="F131" s="605"/>
      <c r="G131" s="605"/>
      <c r="H131" s="605"/>
      <c r="I131" s="606"/>
      <c r="J131" s="370"/>
      <c r="K131" s="371"/>
      <c r="L131" s="372"/>
      <c r="M131" s="373"/>
      <c r="N131" s="373"/>
      <c r="O131" s="374"/>
      <c r="P131" s="314"/>
      <c r="Q131" s="315"/>
      <c r="R131" s="315"/>
      <c r="S131" s="315"/>
      <c r="T131" s="315"/>
      <c r="U131" s="375"/>
      <c r="V131" s="375"/>
      <c r="W131" s="375"/>
      <c r="X131" s="374"/>
      <c r="Y131" s="376"/>
      <c r="Z131" s="348"/>
      <c r="AA131" s="390"/>
      <c r="AB131" s="390"/>
      <c r="AC131" s="390"/>
    </row>
    <row r="132" spans="1:29" s="352" customFormat="1" x14ac:dyDescent="0.15">
      <c r="A132" s="368">
        <v>1000113</v>
      </c>
      <c r="B132" s="369"/>
      <c r="C132" s="605"/>
      <c r="D132" s="606"/>
      <c r="E132" s="604"/>
      <c r="F132" s="605"/>
      <c r="G132" s="605"/>
      <c r="H132" s="605"/>
      <c r="I132" s="606"/>
      <c r="J132" s="370"/>
      <c r="K132" s="371"/>
      <c r="L132" s="372"/>
      <c r="M132" s="373"/>
      <c r="N132" s="373"/>
      <c r="O132" s="374"/>
      <c r="P132" s="314"/>
      <c r="Q132" s="315"/>
      <c r="R132" s="315"/>
      <c r="S132" s="315"/>
      <c r="T132" s="315"/>
      <c r="U132" s="375"/>
      <c r="V132" s="375"/>
      <c r="W132" s="375"/>
      <c r="X132" s="374"/>
      <c r="Y132" s="376"/>
      <c r="Z132" s="348"/>
      <c r="AA132" s="390"/>
      <c r="AB132" s="390"/>
      <c r="AC132" s="390"/>
    </row>
    <row r="133" spans="1:29" s="352" customFormat="1" x14ac:dyDescent="0.15">
      <c r="A133" s="368">
        <v>1000114</v>
      </c>
      <c r="B133" s="369"/>
      <c r="C133" s="605"/>
      <c r="D133" s="606"/>
      <c r="E133" s="604"/>
      <c r="F133" s="605"/>
      <c r="G133" s="605"/>
      <c r="H133" s="605"/>
      <c r="I133" s="606"/>
      <c r="J133" s="370"/>
      <c r="K133" s="371"/>
      <c r="L133" s="372"/>
      <c r="M133" s="373"/>
      <c r="N133" s="373"/>
      <c r="O133" s="374"/>
      <c r="P133" s="314"/>
      <c r="Q133" s="315"/>
      <c r="R133" s="315"/>
      <c r="S133" s="315"/>
      <c r="T133" s="315"/>
      <c r="U133" s="375"/>
      <c r="V133" s="375"/>
      <c r="W133" s="375"/>
      <c r="X133" s="374"/>
      <c r="Y133" s="376"/>
      <c r="Z133" s="348"/>
      <c r="AA133" s="390"/>
      <c r="AB133" s="390"/>
      <c r="AC133" s="390"/>
    </row>
    <row r="134" spans="1:29" s="352" customFormat="1" x14ac:dyDescent="0.15">
      <c r="A134" s="368">
        <v>1000115</v>
      </c>
      <c r="B134" s="369"/>
      <c r="C134" s="605"/>
      <c r="D134" s="606"/>
      <c r="E134" s="604"/>
      <c r="F134" s="605"/>
      <c r="G134" s="605"/>
      <c r="H134" s="605"/>
      <c r="I134" s="606"/>
      <c r="J134" s="370"/>
      <c r="K134" s="371"/>
      <c r="L134" s="372"/>
      <c r="M134" s="373"/>
      <c r="N134" s="373"/>
      <c r="O134" s="374"/>
      <c r="P134" s="314"/>
      <c r="Q134" s="315"/>
      <c r="R134" s="315"/>
      <c r="S134" s="315"/>
      <c r="T134" s="315"/>
      <c r="U134" s="375"/>
      <c r="V134" s="375"/>
      <c r="W134" s="375"/>
      <c r="X134" s="374"/>
      <c r="Y134" s="376"/>
      <c r="Z134" s="348"/>
      <c r="AA134" s="390"/>
      <c r="AB134" s="390"/>
      <c r="AC134" s="390"/>
    </row>
    <row r="135" spans="1:29" s="352" customFormat="1" x14ac:dyDescent="0.15">
      <c r="A135" s="368">
        <v>1000116</v>
      </c>
      <c r="B135" s="369"/>
      <c r="C135" s="605"/>
      <c r="D135" s="606"/>
      <c r="E135" s="604"/>
      <c r="F135" s="605"/>
      <c r="G135" s="605"/>
      <c r="H135" s="605"/>
      <c r="I135" s="606"/>
      <c r="J135" s="370"/>
      <c r="K135" s="371"/>
      <c r="L135" s="372"/>
      <c r="M135" s="373"/>
      <c r="N135" s="373"/>
      <c r="O135" s="374"/>
      <c r="P135" s="314"/>
      <c r="Q135" s="315"/>
      <c r="R135" s="315"/>
      <c r="S135" s="315"/>
      <c r="T135" s="315"/>
      <c r="U135" s="375"/>
      <c r="V135" s="375"/>
      <c r="W135" s="375"/>
      <c r="X135" s="374"/>
      <c r="Y135" s="376"/>
      <c r="Z135" s="348"/>
      <c r="AA135" s="390"/>
      <c r="AB135" s="390"/>
      <c r="AC135" s="390"/>
    </row>
    <row r="136" spans="1:29" s="352" customFormat="1" x14ac:dyDescent="0.15">
      <c r="A136" s="368">
        <v>1000117</v>
      </c>
      <c r="B136" s="369"/>
      <c r="C136" s="605"/>
      <c r="D136" s="606"/>
      <c r="E136" s="604"/>
      <c r="F136" s="605"/>
      <c r="G136" s="605"/>
      <c r="H136" s="605"/>
      <c r="I136" s="606"/>
      <c r="J136" s="370"/>
      <c r="K136" s="371"/>
      <c r="L136" s="372"/>
      <c r="M136" s="373"/>
      <c r="N136" s="373"/>
      <c r="O136" s="374"/>
      <c r="P136" s="314"/>
      <c r="Q136" s="315"/>
      <c r="R136" s="315"/>
      <c r="S136" s="315"/>
      <c r="T136" s="315"/>
      <c r="U136" s="375"/>
      <c r="V136" s="375"/>
      <c r="W136" s="375"/>
      <c r="X136" s="374"/>
      <c r="Y136" s="376"/>
      <c r="Z136" s="348"/>
      <c r="AA136" s="390"/>
      <c r="AB136" s="390"/>
      <c r="AC136" s="390"/>
    </row>
    <row r="137" spans="1:29" s="352" customFormat="1" x14ac:dyDescent="0.15">
      <c r="A137" s="368">
        <v>1000118</v>
      </c>
      <c r="B137" s="369"/>
      <c r="C137" s="605"/>
      <c r="D137" s="606"/>
      <c r="E137" s="604"/>
      <c r="F137" s="605"/>
      <c r="G137" s="605"/>
      <c r="H137" s="605"/>
      <c r="I137" s="606"/>
      <c r="J137" s="370"/>
      <c r="K137" s="371"/>
      <c r="L137" s="372"/>
      <c r="M137" s="373"/>
      <c r="N137" s="373"/>
      <c r="O137" s="374"/>
      <c r="P137" s="314"/>
      <c r="Q137" s="315"/>
      <c r="R137" s="315"/>
      <c r="S137" s="315"/>
      <c r="T137" s="315"/>
      <c r="U137" s="375"/>
      <c r="V137" s="375"/>
      <c r="W137" s="375"/>
      <c r="X137" s="374"/>
      <c r="Y137" s="376"/>
      <c r="Z137" s="348"/>
      <c r="AA137" s="390"/>
      <c r="AB137" s="390"/>
      <c r="AC137" s="390"/>
    </row>
    <row r="138" spans="1:29" s="352" customFormat="1" x14ac:dyDescent="0.15">
      <c r="A138" s="368">
        <v>1000119</v>
      </c>
      <c r="B138" s="369"/>
      <c r="C138" s="605"/>
      <c r="D138" s="606"/>
      <c r="E138" s="604"/>
      <c r="F138" s="605"/>
      <c r="G138" s="605"/>
      <c r="H138" s="605"/>
      <c r="I138" s="606"/>
      <c r="J138" s="370"/>
      <c r="K138" s="371"/>
      <c r="L138" s="372"/>
      <c r="M138" s="373"/>
      <c r="N138" s="373"/>
      <c r="O138" s="374"/>
      <c r="P138" s="314"/>
      <c r="Q138" s="315"/>
      <c r="R138" s="315"/>
      <c r="S138" s="315"/>
      <c r="T138" s="315"/>
      <c r="U138" s="375"/>
      <c r="V138" s="375"/>
      <c r="W138" s="375"/>
      <c r="X138" s="374"/>
      <c r="Y138" s="376"/>
      <c r="Z138" s="348"/>
      <c r="AA138" s="390"/>
      <c r="AB138" s="390"/>
      <c r="AC138" s="390"/>
    </row>
    <row r="139" spans="1:29" s="352" customFormat="1" x14ac:dyDescent="0.15">
      <c r="A139" s="368">
        <v>1000120</v>
      </c>
      <c r="B139" s="369"/>
      <c r="C139" s="605"/>
      <c r="D139" s="606"/>
      <c r="E139" s="604"/>
      <c r="F139" s="605"/>
      <c r="G139" s="605"/>
      <c r="H139" s="605"/>
      <c r="I139" s="606"/>
      <c r="J139" s="370"/>
      <c r="K139" s="371"/>
      <c r="L139" s="372"/>
      <c r="M139" s="373"/>
      <c r="N139" s="373"/>
      <c r="O139" s="374"/>
      <c r="P139" s="314"/>
      <c r="Q139" s="315"/>
      <c r="R139" s="315"/>
      <c r="S139" s="315"/>
      <c r="T139" s="315"/>
      <c r="U139" s="375"/>
      <c r="V139" s="375"/>
      <c r="W139" s="375"/>
      <c r="X139" s="374"/>
      <c r="Y139" s="376"/>
      <c r="Z139" s="348"/>
      <c r="AA139" s="390"/>
      <c r="AB139" s="390"/>
      <c r="AC139" s="390"/>
    </row>
    <row r="140" spans="1:29" s="352" customFormat="1" x14ac:dyDescent="0.15">
      <c r="A140" s="368">
        <v>1000121</v>
      </c>
      <c r="B140" s="369"/>
      <c r="C140" s="605"/>
      <c r="D140" s="606"/>
      <c r="E140" s="604"/>
      <c r="F140" s="605"/>
      <c r="G140" s="605"/>
      <c r="H140" s="605"/>
      <c r="I140" s="606"/>
      <c r="J140" s="370"/>
      <c r="K140" s="371"/>
      <c r="L140" s="372"/>
      <c r="M140" s="373"/>
      <c r="N140" s="373"/>
      <c r="O140" s="374"/>
      <c r="P140" s="314"/>
      <c r="Q140" s="315"/>
      <c r="R140" s="315"/>
      <c r="S140" s="315"/>
      <c r="T140" s="315"/>
      <c r="U140" s="375"/>
      <c r="V140" s="375"/>
      <c r="W140" s="375"/>
      <c r="X140" s="374"/>
      <c r="Y140" s="376"/>
      <c r="Z140" s="348"/>
      <c r="AA140" s="390"/>
      <c r="AB140" s="390"/>
      <c r="AC140" s="390"/>
    </row>
    <row r="141" spans="1:29" s="352" customFormat="1" x14ac:dyDescent="0.15">
      <c r="A141" s="368">
        <v>1000122</v>
      </c>
      <c r="B141" s="369"/>
      <c r="C141" s="605"/>
      <c r="D141" s="606"/>
      <c r="E141" s="604"/>
      <c r="F141" s="605"/>
      <c r="G141" s="605"/>
      <c r="H141" s="605"/>
      <c r="I141" s="606"/>
      <c r="J141" s="370"/>
      <c r="K141" s="371"/>
      <c r="L141" s="372"/>
      <c r="M141" s="373"/>
      <c r="N141" s="373"/>
      <c r="O141" s="374"/>
      <c r="P141" s="314"/>
      <c r="Q141" s="315"/>
      <c r="R141" s="315"/>
      <c r="S141" s="315"/>
      <c r="T141" s="315"/>
      <c r="U141" s="375"/>
      <c r="V141" s="375"/>
      <c r="W141" s="375"/>
      <c r="X141" s="374"/>
      <c r="Y141" s="376"/>
      <c r="Z141" s="348"/>
      <c r="AA141" s="390"/>
      <c r="AB141" s="390"/>
      <c r="AC141" s="390"/>
    </row>
    <row r="142" spans="1:29" s="352" customFormat="1" x14ac:dyDescent="0.15">
      <c r="A142" s="368">
        <v>1000123</v>
      </c>
      <c r="B142" s="369"/>
      <c r="C142" s="605"/>
      <c r="D142" s="606"/>
      <c r="E142" s="604"/>
      <c r="F142" s="605"/>
      <c r="G142" s="605"/>
      <c r="H142" s="605"/>
      <c r="I142" s="606"/>
      <c r="J142" s="370"/>
      <c r="K142" s="371"/>
      <c r="L142" s="372"/>
      <c r="M142" s="373"/>
      <c r="N142" s="373"/>
      <c r="O142" s="374"/>
      <c r="P142" s="314"/>
      <c r="Q142" s="315"/>
      <c r="R142" s="315"/>
      <c r="S142" s="315"/>
      <c r="T142" s="315"/>
      <c r="U142" s="375"/>
      <c r="V142" s="375"/>
      <c r="W142" s="375"/>
      <c r="X142" s="374"/>
      <c r="Y142" s="376"/>
      <c r="Z142" s="348"/>
      <c r="AA142" s="390"/>
      <c r="AB142" s="390"/>
      <c r="AC142" s="390"/>
    </row>
    <row r="143" spans="1:29" s="352" customFormat="1" x14ac:dyDescent="0.15">
      <c r="A143" s="368">
        <v>1000124</v>
      </c>
      <c r="B143" s="369"/>
      <c r="C143" s="605"/>
      <c r="D143" s="606"/>
      <c r="E143" s="604"/>
      <c r="F143" s="605"/>
      <c r="G143" s="605"/>
      <c r="H143" s="605"/>
      <c r="I143" s="606"/>
      <c r="J143" s="370"/>
      <c r="K143" s="371"/>
      <c r="L143" s="372"/>
      <c r="M143" s="373"/>
      <c r="N143" s="373"/>
      <c r="O143" s="374"/>
      <c r="P143" s="314"/>
      <c r="Q143" s="315"/>
      <c r="R143" s="315"/>
      <c r="S143" s="315"/>
      <c r="T143" s="315"/>
      <c r="U143" s="375"/>
      <c r="V143" s="375"/>
      <c r="W143" s="375"/>
      <c r="X143" s="374"/>
      <c r="Y143" s="376"/>
      <c r="Z143" s="348"/>
      <c r="AA143" s="390"/>
      <c r="AB143" s="390"/>
      <c r="AC143" s="390"/>
    </row>
    <row r="144" spans="1:29" s="352" customFormat="1" x14ac:dyDescent="0.15">
      <c r="A144" s="368">
        <v>1000125</v>
      </c>
      <c r="B144" s="369"/>
      <c r="C144" s="605"/>
      <c r="D144" s="606"/>
      <c r="E144" s="604"/>
      <c r="F144" s="605"/>
      <c r="G144" s="605"/>
      <c r="H144" s="605"/>
      <c r="I144" s="606"/>
      <c r="J144" s="370"/>
      <c r="K144" s="371"/>
      <c r="L144" s="372"/>
      <c r="M144" s="373"/>
      <c r="N144" s="373"/>
      <c r="O144" s="374"/>
      <c r="P144" s="314"/>
      <c r="Q144" s="315"/>
      <c r="R144" s="315"/>
      <c r="S144" s="315"/>
      <c r="T144" s="315"/>
      <c r="U144" s="375"/>
      <c r="V144" s="375"/>
      <c r="W144" s="375"/>
      <c r="X144" s="374"/>
      <c r="Y144" s="376"/>
      <c r="Z144" s="348"/>
      <c r="AA144" s="390"/>
      <c r="AB144" s="390"/>
      <c r="AC144" s="390"/>
    </row>
    <row r="145" spans="1:29" s="352" customFormat="1" x14ac:dyDescent="0.15">
      <c r="A145" s="368">
        <v>1000126</v>
      </c>
      <c r="B145" s="369"/>
      <c r="C145" s="605"/>
      <c r="D145" s="606"/>
      <c r="E145" s="604"/>
      <c r="F145" s="605"/>
      <c r="G145" s="605"/>
      <c r="H145" s="605"/>
      <c r="I145" s="606"/>
      <c r="J145" s="370"/>
      <c r="K145" s="371"/>
      <c r="L145" s="372"/>
      <c r="M145" s="373"/>
      <c r="N145" s="373"/>
      <c r="O145" s="374"/>
      <c r="P145" s="314"/>
      <c r="Q145" s="315"/>
      <c r="R145" s="315"/>
      <c r="S145" s="315"/>
      <c r="T145" s="315"/>
      <c r="U145" s="375"/>
      <c r="V145" s="375"/>
      <c r="W145" s="375"/>
      <c r="X145" s="374"/>
      <c r="Y145" s="376"/>
      <c r="Z145" s="348"/>
      <c r="AA145" s="390"/>
      <c r="AB145" s="390"/>
      <c r="AC145" s="390"/>
    </row>
    <row r="146" spans="1:29" s="352" customFormat="1" x14ac:dyDescent="0.15">
      <c r="A146" s="368">
        <v>1000127</v>
      </c>
      <c r="B146" s="369"/>
      <c r="C146" s="605"/>
      <c r="D146" s="606"/>
      <c r="E146" s="604"/>
      <c r="F146" s="605"/>
      <c r="G146" s="605"/>
      <c r="H146" s="605"/>
      <c r="I146" s="606"/>
      <c r="J146" s="370"/>
      <c r="K146" s="371"/>
      <c r="L146" s="372"/>
      <c r="M146" s="373"/>
      <c r="N146" s="373"/>
      <c r="O146" s="374"/>
      <c r="P146" s="314"/>
      <c r="Q146" s="315"/>
      <c r="R146" s="315"/>
      <c r="S146" s="315"/>
      <c r="T146" s="315"/>
      <c r="U146" s="375"/>
      <c r="V146" s="375"/>
      <c r="W146" s="375"/>
      <c r="X146" s="374"/>
      <c r="Y146" s="376"/>
      <c r="Z146" s="348"/>
      <c r="AA146" s="390"/>
      <c r="AB146" s="390"/>
      <c r="AC146" s="390"/>
    </row>
    <row r="147" spans="1:29" s="352" customFormat="1" x14ac:dyDescent="0.15">
      <c r="A147" s="368">
        <v>1000128</v>
      </c>
      <c r="B147" s="369"/>
      <c r="C147" s="605"/>
      <c r="D147" s="606"/>
      <c r="E147" s="604"/>
      <c r="F147" s="605"/>
      <c r="G147" s="605"/>
      <c r="H147" s="605"/>
      <c r="I147" s="606"/>
      <c r="J147" s="370"/>
      <c r="K147" s="371"/>
      <c r="L147" s="372"/>
      <c r="M147" s="373"/>
      <c r="N147" s="373"/>
      <c r="O147" s="374"/>
      <c r="P147" s="314"/>
      <c r="Q147" s="315"/>
      <c r="R147" s="315"/>
      <c r="S147" s="315"/>
      <c r="T147" s="315"/>
      <c r="U147" s="375"/>
      <c r="V147" s="375"/>
      <c r="W147" s="375"/>
      <c r="X147" s="374"/>
      <c r="Y147" s="376"/>
      <c r="Z147" s="348"/>
      <c r="AA147" s="390"/>
      <c r="AB147" s="390"/>
      <c r="AC147" s="390"/>
    </row>
    <row r="148" spans="1:29" s="352" customFormat="1" x14ac:dyDescent="0.15">
      <c r="A148" s="368">
        <v>1000129</v>
      </c>
      <c r="B148" s="369"/>
      <c r="C148" s="605"/>
      <c r="D148" s="606"/>
      <c r="E148" s="604"/>
      <c r="F148" s="605"/>
      <c r="G148" s="605"/>
      <c r="H148" s="605"/>
      <c r="I148" s="606"/>
      <c r="J148" s="370"/>
      <c r="K148" s="371"/>
      <c r="L148" s="372"/>
      <c r="M148" s="373"/>
      <c r="N148" s="373"/>
      <c r="O148" s="374"/>
      <c r="P148" s="314"/>
      <c r="Q148" s="315"/>
      <c r="R148" s="315"/>
      <c r="S148" s="315"/>
      <c r="T148" s="315"/>
      <c r="U148" s="375"/>
      <c r="V148" s="375"/>
      <c r="W148" s="375"/>
      <c r="X148" s="374"/>
      <c r="Y148" s="376"/>
      <c r="Z148" s="348"/>
      <c r="AA148" s="390"/>
      <c r="AB148" s="390"/>
      <c r="AC148" s="390"/>
    </row>
    <row r="149" spans="1:29" s="352" customFormat="1" x14ac:dyDescent="0.15">
      <c r="A149" s="368">
        <v>1000130</v>
      </c>
      <c r="B149" s="369"/>
      <c r="C149" s="605"/>
      <c r="D149" s="606"/>
      <c r="E149" s="604"/>
      <c r="F149" s="605"/>
      <c r="G149" s="605"/>
      <c r="H149" s="605"/>
      <c r="I149" s="606"/>
      <c r="J149" s="370"/>
      <c r="K149" s="371"/>
      <c r="L149" s="372"/>
      <c r="M149" s="373"/>
      <c r="N149" s="373"/>
      <c r="O149" s="374"/>
      <c r="P149" s="314"/>
      <c r="Q149" s="315"/>
      <c r="R149" s="315"/>
      <c r="S149" s="315"/>
      <c r="T149" s="315"/>
      <c r="U149" s="375"/>
      <c r="V149" s="375"/>
      <c r="W149" s="375"/>
      <c r="X149" s="374"/>
      <c r="Y149" s="376"/>
      <c r="Z149" s="348"/>
      <c r="AA149" s="390"/>
      <c r="AB149" s="390"/>
      <c r="AC149" s="390"/>
    </row>
    <row r="150" spans="1:29" s="352" customFormat="1" x14ac:dyDescent="0.15">
      <c r="A150" s="368">
        <v>1000131</v>
      </c>
      <c r="B150" s="369"/>
      <c r="C150" s="605"/>
      <c r="D150" s="606"/>
      <c r="E150" s="604"/>
      <c r="F150" s="605"/>
      <c r="G150" s="605"/>
      <c r="H150" s="605"/>
      <c r="I150" s="606"/>
      <c r="J150" s="370"/>
      <c r="K150" s="371"/>
      <c r="L150" s="372"/>
      <c r="M150" s="373"/>
      <c r="N150" s="373"/>
      <c r="O150" s="374"/>
      <c r="P150" s="314"/>
      <c r="Q150" s="315"/>
      <c r="R150" s="315"/>
      <c r="S150" s="315"/>
      <c r="T150" s="315"/>
      <c r="U150" s="375"/>
      <c r="V150" s="375"/>
      <c r="W150" s="375"/>
      <c r="X150" s="374"/>
      <c r="Y150" s="376"/>
      <c r="Z150" s="348"/>
      <c r="AA150" s="390"/>
      <c r="AB150" s="390"/>
      <c r="AC150" s="390"/>
    </row>
    <row r="151" spans="1:29" s="352" customFormat="1" x14ac:dyDescent="0.15">
      <c r="A151" s="368">
        <v>1000132</v>
      </c>
      <c r="B151" s="369"/>
      <c r="C151" s="605"/>
      <c r="D151" s="606"/>
      <c r="E151" s="604"/>
      <c r="F151" s="605"/>
      <c r="G151" s="605"/>
      <c r="H151" s="605"/>
      <c r="I151" s="606"/>
      <c r="J151" s="370"/>
      <c r="K151" s="371"/>
      <c r="L151" s="372"/>
      <c r="M151" s="373"/>
      <c r="N151" s="373"/>
      <c r="O151" s="374"/>
      <c r="P151" s="314"/>
      <c r="Q151" s="315"/>
      <c r="R151" s="315"/>
      <c r="S151" s="315"/>
      <c r="T151" s="315"/>
      <c r="U151" s="375"/>
      <c r="V151" s="375"/>
      <c r="W151" s="375"/>
      <c r="X151" s="374"/>
      <c r="Y151" s="376"/>
      <c r="Z151" s="348"/>
      <c r="AA151" s="390"/>
      <c r="AB151" s="390"/>
      <c r="AC151" s="390"/>
    </row>
    <row r="152" spans="1:29" s="352" customFormat="1" x14ac:dyDescent="0.15">
      <c r="A152" s="368">
        <v>1000133</v>
      </c>
      <c r="B152" s="369"/>
      <c r="C152" s="605"/>
      <c r="D152" s="606"/>
      <c r="E152" s="604"/>
      <c r="F152" s="605"/>
      <c r="G152" s="605"/>
      <c r="H152" s="605"/>
      <c r="I152" s="606"/>
      <c r="J152" s="370"/>
      <c r="K152" s="371"/>
      <c r="L152" s="372"/>
      <c r="M152" s="373"/>
      <c r="N152" s="373"/>
      <c r="O152" s="374"/>
      <c r="P152" s="314"/>
      <c r="Q152" s="315"/>
      <c r="R152" s="315"/>
      <c r="S152" s="315"/>
      <c r="T152" s="315"/>
      <c r="U152" s="375"/>
      <c r="V152" s="375"/>
      <c r="W152" s="375"/>
      <c r="X152" s="374"/>
      <c r="Y152" s="376"/>
      <c r="Z152" s="348"/>
      <c r="AA152" s="390"/>
      <c r="AB152" s="390"/>
      <c r="AC152" s="390"/>
    </row>
    <row r="153" spans="1:29" s="352" customFormat="1" x14ac:dyDescent="0.15">
      <c r="A153" s="368">
        <v>1000134</v>
      </c>
      <c r="B153" s="369"/>
      <c r="C153" s="605"/>
      <c r="D153" s="606"/>
      <c r="E153" s="604"/>
      <c r="F153" s="605"/>
      <c r="G153" s="605"/>
      <c r="H153" s="605"/>
      <c r="I153" s="606"/>
      <c r="J153" s="370"/>
      <c r="K153" s="371"/>
      <c r="L153" s="372"/>
      <c r="M153" s="373"/>
      <c r="N153" s="373"/>
      <c r="O153" s="374"/>
      <c r="P153" s="314"/>
      <c r="Q153" s="315"/>
      <c r="R153" s="315"/>
      <c r="S153" s="315"/>
      <c r="T153" s="315"/>
      <c r="U153" s="375"/>
      <c r="V153" s="375"/>
      <c r="W153" s="375"/>
      <c r="X153" s="374"/>
      <c r="Y153" s="376"/>
      <c r="Z153" s="348"/>
      <c r="AA153" s="390"/>
      <c r="AB153" s="390"/>
      <c r="AC153" s="390"/>
    </row>
    <row r="154" spans="1:29" s="352" customFormat="1" x14ac:dyDescent="0.15">
      <c r="A154" s="368">
        <v>1000135</v>
      </c>
      <c r="B154" s="369"/>
      <c r="C154" s="605"/>
      <c r="D154" s="606"/>
      <c r="E154" s="604"/>
      <c r="F154" s="605"/>
      <c r="G154" s="605"/>
      <c r="H154" s="605"/>
      <c r="I154" s="606"/>
      <c r="J154" s="370"/>
      <c r="K154" s="371"/>
      <c r="L154" s="372"/>
      <c r="M154" s="373"/>
      <c r="N154" s="373"/>
      <c r="O154" s="374"/>
      <c r="P154" s="314"/>
      <c r="Q154" s="315"/>
      <c r="R154" s="315"/>
      <c r="S154" s="315"/>
      <c r="T154" s="315"/>
      <c r="U154" s="375"/>
      <c r="V154" s="375"/>
      <c r="W154" s="375"/>
      <c r="X154" s="374"/>
      <c r="Y154" s="376"/>
      <c r="Z154" s="348"/>
      <c r="AA154" s="390"/>
      <c r="AB154" s="390"/>
      <c r="AC154" s="390"/>
    </row>
    <row r="155" spans="1:29" s="352" customFormat="1" x14ac:dyDescent="0.15">
      <c r="A155" s="368">
        <v>1000136</v>
      </c>
      <c r="B155" s="369"/>
      <c r="C155" s="605"/>
      <c r="D155" s="606"/>
      <c r="E155" s="604"/>
      <c r="F155" s="605"/>
      <c r="G155" s="605"/>
      <c r="H155" s="605"/>
      <c r="I155" s="606"/>
      <c r="J155" s="370"/>
      <c r="K155" s="371"/>
      <c r="L155" s="372"/>
      <c r="M155" s="373"/>
      <c r="N155" s="373"/>
      <c r="O155" s="374"/>
      <c r="P155" s="314"/>
      <c r="Q155" s="315"/>
      <c r="R155" s="315"/>
      <c r="S155" s="315"/>
      <c r="T155" s="315"/>
      <c r="U155" s="375"/>
      <c r="V155" s="375"/>
      <c r="W155" s="375"/>
      <c r="X155" s="374"/>
      <c r="Y155" s="376"/>
      <c r="Z155" s="348"/>
      <c r="AA155" s="390"/>
      <c r="AB155" s="390"/>
      <c r="AC155" s="390"/>
    </row>
    <row r="156" spans="1:29" s="352" customFormat="1" x14ac:dyDescent="0.15">
      <c r="A156" s="368">
        <v>1000137</v>
      </c>
      <c r="B156" s="369"/>
      <c r="C156" s="605"/>
      <c r="D156" s="606"/>
      <c r="E156" s="604"/>
      <c r="F156" s="605"/>
      <c r="G156" s="605"/>
      <c r="H156" s="605"/>
      <c r="I156" s="606"/>
      <c r="J156" s="370"/>
      <c r="K156" s="371"/>
      <c r="L156" s="372"/>
      <c r="M156" s="373"/>
      <c r="N156" s="373"/>
      <c r="O156" s="374"/>
      <c r="P156" s="314"/>
      <c r="Q156" s="315"/>
      <c r="R156" s="315"/>
      <c r="S156" s="315"/>
      <c r="T156" s="315"/>
      <c r="U156" s="375"/>
      <c r="V156" s="375"/>
      <c r="W156" s="375"/>
      <c r="X156" s="374"/>
      <c r="Y156" s="376"/>
      <c r="Z156" s="348"/>
      <c r="AA156" s="390"/>
      <c r="AB156" s="390"/>
      <c r="AC156" s="390"/>
    </row>
    <row r="157" spans="1:29" s="352" customFormat="1" x14ac:dyDescent="0.15">
      <c r="A157" s="368">
        <v>1000138</v>
      </c>
      <c r="B157" s="369"/>
      <c r="C157" s="605"/>
      <c r="D157" s="606"/>
      <c r="E157" s="604"/>
      <c r="F157" s="605"/>
      <c r="G157" s="605"/>
      <c r="H157" s="605"/>
      <c r="I157" s="606"/>
      <c r="J157" s="370"/>
      <c r="K157" s="371"/>
      <c r="L157" s="372"/>
      <c r="M157" s="373"/>
      <c r="N157" s="373"/>
      <c r="O157" s="374"/>
      <c r="P157" s="314"/>
      <c r="Q157" s="315"/>
      <c r="R157" s="315"/>
      <c r="S157" s="315"/>
      <c r="T157" s="315"/>
      <c r="U157" s="375"/>
      <c r="V157" s="375"/>
      <c r="W157" s="375"/>
      <c r="X157" s="374"/>
      <c r="Y157" s="376"/>
      <c r="Z157" s="348"/>
      <c r="AA157" s="390"/>
      <c r="AB157" s="390"/>
      <c r="AC157" s="390"/>
    </row>
    <row r="158" spans="1:29" s="352" customFormat="1" x14ac:dyDescent="0.15">
      <c r="A158" s="368">
        <v>1000139</v>
      </c>
      <c r="B158" s="369"/>
      <c r="C158" s="605"/>
      <c r="D158" s="606"/>
      <c r="E158" s="604"/>
      <c r="F158" s="605"/>
      <c r="G158" s="605"/>
      <c r="H158" s="605"/>
      <c r="I158" s="606"/>
      <c r="J158" s="370"/>
      <c r="K158" s="371"/>
      <c r="L158" s="372"/>
      <c r="M158" s="373"/>
      <c r="N158" s="373"/>
      <c r="O158" s="374"/>
      <c r="P158" s="314"/>
      <c r="Q158" s="315"/>
      <c r="R158" s="315"/>
      <c r="S158" s="315"/>
      <c r="T158" s="315"/>
      <c r="U158" s="375"/>
      <c r="V158" s="375"/>
      <c r="W158" s="375"/>
      <c r="X158" s="374"/>
      <c r="Y158" s="376"/>
      <c r="Z158" s="348"/>
      <c r="AA158" s="390"/>
      <c r="AB158" s="390"/>
      <c r="AC158" s="390"/>
    </row>
    <row r="159" spans="1:29" s="352" customFormat="1" x14ac:dyDescent="0.15">
      <c r="A159" s="368">
        <v>1000140</v>
      </c>
      <c r="B159" s="369"/>
      <c r="C159" s="605"/>
      <c r="D159" s="606"/>
      <c r="E159" s="604"/>
      <c r="F159" s="605"/>
      <c r="G159" s="605"/>
      <c r="H159" s="605"/>
      <c r="I159" s="606"/>
      <c r="J159" s="370"/>
      <c r="K159" s="371"/>
      <c r="L159" s="372"/>
      <c r="M159" s="373"/>
      <c r="N159" s="373"/>
      <c r="O159" s="374"/>
      <c r="P159" s="314"/>
      <c r="Q159" s="315"/>
      <c r="R159" s="315"/>
      <c r="S159" s="315"/>
      <c r="T159" s="315"/>
      <c r="U159" s="375"/>
      <c r="V159" s="375"/>
      <c r="W159" s="375"/>
      <c r="X159" s="374"/>
      <c r="Y159" s="376"/>
      <c r="Z159" s="348"/>
      <c r="AA159" s="390"/>
      <c r="AB159" s="390"/>
      <c r="AC159" s="390"/>
    </row>
    <row r="160" spans="1:29" s="352" customFormat="1" x14ac:dyDescent="0.15">
      <c r="A160" s="368">
        <v>1000141</v>
      </c>
      <c r="B160" s="369"/>
      <c r="C160" s="605"/>
      <c r="D160" s="606"/>
      <c r="E160" s="604"/>
      <c r="F160" s="605"/>
      <c r="G160" s="605"/>
      <c r="H160" s="605"/>
      <c r="I160" s="606"/>
      <c r="J160" s="370"/>
      <c r="K160" s="371"/>
      <c r="L160" s="372"/>
      <c r="M160" s="373"/>
      <c r="N160" s="373"/>
      <c r="O160" s="374"/>
      <c r="P160" s="314"/>
      <c r="Q160" s="315"/>
      <c r="R160" s="315"/>
      <c r="S160" s="315"/>
      <c r="T160" s="315"/>
      <c r="U160" s="375"/>
      <c r="V160" s="375"/>
      <c r="W160" s="375"/>
      <c r="X160" s="374"/>
      <c r="Y160" s="376"/>
      <c r="Z160" s="348"/>
      <c r="AA160" s="390"/>
      <c r="AB160" s="390"/>
      <c r="AC160" s="390"/>
    </row>
    <row r="161" spans="1:29" s="352" customFormat="1" x14ac:dyDescent="0.15">
      <c r="A161" s="368">
        <v>1000142</v>
      </c>
      <c r="B161" s="369"/>
      <c r="C161" s="605"/>
      <c r="D161" s="606"/>
      <c r="E161" s="604"/>
      <c r="F161" s="605"/>
      <c r="G161" s="605"/>
      <c r="H161" s="605"/>
      <c r="I161" s="606"/>
      <c r="J161" s="370"/>
      <c r="K161" s="371"/>
      <c r="L161" s="372"/>
      <c r="M161" s="373"/>
      <c r="N161" s="373"/>
      <c r="O161" s="374"/>
      <c r="P161" s="314"/>
      <c r="Q161" s="315"/>
      <c r="R161" s="315"/>
      <c r="S161" s="315"/>
      <c r="T161" s="315"/>
      <c r="U161" s="375"/>
      <c r="V161" s="375"/>
      <c r="W161" s="375"/>
      <c r="X161" s="374"/>
      <c r="Y161" s="376"/>
      <c r="Z161" s="348"/>
      <c r="AA161" s="390"/>
      <c r="AB161" s="390"/>
      <c r="AC161" s="390"/>
    </row>
    <row r="162" spans="1:29" s="352" customFormat="1" x14ac:dyDescent="0.15">
      <c r="A162" s="368">
        <v>1000143</v>
      </c>
      <c r="B162" s="369"/>
      <c r="C162" s="605"/>
      <c r="D162" s="606"/>
      <c r="E162" s="604"/>
      <c r="F162" s="605"/>
      <c r="G162" s="605"/>
      <c r="H162" s="605"/>
      <c r="I162" s="606"/>
      <c r="J162" s="370"/>
      <c r="K162" s="371"/>
      <c r="L162" s="372"/>
      <c r="M162" s="373"/>
      <c r="N162" s="373"/>
      <c r="O162" s="374"/>
      <c r="P162" s="314"/>
      <c r="Q162" s="315"/>
      <c r="R162" s="315"/>
      <c r="S162" s="315"/>
      <c r="T162" s="315"/>
      <c r="U162" s="375"/>
      <c r="V162" s="375"/>
      <c r="W162" s="375"/>
      <c r="X162" s="374"/>
      <c r="Y162" s="376"/>
      <c r="Z162" s="348"/>
      <c r="AA162" s="390"/>
      <c r="AB162" s="390"/>
      <c r="AC162" s="390"/>
    </row>
    <row r="163" spans="1:29" s="352" customFormat="1" x14ac:dyDescent="0.15">
      <c r="A163" s="368">
        <v>1000144</v>
      </c>
      <c r="B163" s="369"/>
      <c r="C163" s="605"/>
      <c r="D163" s="606"/>
      <c r="E163" s="604"/>
      <c r="F163" s="605"/>
      <c r="G163" s="605"/>
      <c r="H163" s="605"/>
      <c r="I163" s="606"/>
      <c r="J163" s="370"/>
      <c r="K163" s="371"/>
      <c r="L163" s="372"/>
      <c r="M163" s="373"/>
      <c r="N163" s="373"/>
      <c r="O163" s="374"/>
      <c r="P163" s="314"/>
      <c r="Q163" s="315"/>
      <c r="R163" s="315"/>
      <c r="S163" s="315"/>
      <c r="T163" s="315"/>
      <c r="U163" s="375"/>
      <c r="V163" s="375"/>
      <c r="W163" s="375"/>
      <c r="X163" s="374"/>
      <c r="Y163" s="376"/>
      <c r="Z163" s="348"/>
      <c r="AA163" s="390"/>
      <c r="AB163" s="390"/>
      <c r="AC163" s="390"/>
    </row>
    <row r="164" spans="1:29" s="352" customFormat="1" x14ac:dyDescent="0.15">
      <c r="A164" s="368">
        <v>1000145</v>
      </c>
      <c r="B164" s="369"/>
      <c r="C164" s="605"/>
      <c r="D164" s="606"/>
      <c r="E164" s="604"/>
      <c r="F164" s="605"/>
      <c r="G164" s="605"/>
      <c r="H164" s="605"/>
      <c r="I164" s="606"/>
      <c r="J164" s="370"/>
      <c r="K164" s="371"/>
      <c r="L164" s="372"/>
      <c r="M164" s="373"/>
      <c r="N164" s="373"/>
      <c r="O164" s="374"/>
      <c r="P164" s="314"/>
      <c r="Q164" s="315"/>
      <c r="R164" s="315"/>
      <c r="S164" s="315"/>
      <c r="T164" s="315"/>
      <c r="U164" s="375"/>
      <c r="V164" s="375"/>
      <c r="W164" s="375"/>
      <c r="X164" s="374"/>
      <c r="Y164" s="376"/>
      <c r="Z164" s="348"/>
      <c r="AA164" s="390"/>
      <c r="AB164" s="390"/>
      <c r="AC164" s="390"/>
    </row>
    <row r="165" spans="1:29" s="352" customFormat="1" x14ac:dyDescent="0.15">
      <c r="A165" s="368">
        <v>1000146</v>
      </c>
      <c r="B165" s="369"/>
      <c r="C165" s="605"/>
      <c r="D165" s="606"/>
      <c r="E165" s="604"/>
      <c r="F165" s="605"/>
      <c r="G165" s="605"/>
      <c r="H165" s="605"/>
      <c r="I165" s="606"/>
      <c r="J165" s="370"/>
      <c r="K165" s="371"/>
      <c r="L165" s="372"/>
      <c r="M165" s="373"/>
      <c r="N165" s="373"/>
      <c r="O165" s="374"/>
      <c r="P165" s="314"/>
      <c r="Q165" s="315"/>
      <c r="R165" s="315"/>
      <c r="S165" s="315"/>
      <c r="T165" s="315"/>
      <c r="U165" s="375"/>
      <c r="V165" s="375"/>
      <c r="W165" s="375"/>
      <c r="X165" s="374"/>
      <c r="Y165" s="376"/>
      <c r="Z165" s="348"/>
      <c r="AA165" s="390"/>
      <c r="AB165" s="390"/>
      <c r="AC165" s="390"/>
    </row>
    <row r="166" spans="1:29" s="352" customFormat="1" x14ac:dyDescent="0.15">
      <c r="A166" s="368">
        <v>1000147</v>
      </c>
      <c r="B166" s="369"/>
      <c r="C166" s="605"/>
      <c r="D166" s="606"/>
      <c r="E166" s="604"/>
      <c r="F166" s="605"/>
      <c r="G166" s="605"/>
      <c r="H166" s="605"/>
      <c r="I166" s="606"/>
      <c r="J166" s="370"/>
      <c r="K166" s="371"/>
      <c r="L166" s="372"/>
      <c r="M166" s="373"/>
      <c r="N166" s="373"/>
      <c r="O166" s="374"/>
      <c r="P166" s="314"/>
      <c r="Q166" s="315"/>
      <c r="R166" s="315"/>
      <c r="S166" s="315"/>
      <c r="T166" s="315"/>
      <c r="U166" s="375"/>
      <c r="V166" s="375"/>
      <c r="W166" s="375"/>
      <c r="X166" s="374"/>
      <c r="Y166" s="376"/>
      <c r="Z166" s="348"/>
      <c r="AA166" s="390"/>
      <c r="AB166" s="390"/>
      <c r="AC166" s="390"/>
    </row>
    <row r="167" spans="1:29" s="352" customFormat="1" x14ac:dyDescent="0.15">
      <c r="A167" s="368">
        <v>1000148</v>
      </c>
      <c r="B167" s="369"/>
      <c r="C167" s="605"/>
      <c r="D167" s="606"/>
      <c r="E167" s="604"/>
      <c r="F167" s="605"/>
      <c r="G167" s="605"/>
      <c r="H167" s="605"/>
      <c r="I167" s="606"/>
      <c r="J167" s="370"/>
      <c r="K167" s="371"/>
      <c r="L167" s="372"/>
      <c r="M167" s="373"/>
      <c r="N167" s="373"/>
      <c r="O167" s="374"/>
      <c r="P167" s="314"/>
      <c r="Q167" s="315"/>
      <c r="R167" s="315"/>
      <c r="S167" s="315"/>
      <c r="T167" s="315"/>
      <c r="U167" s="375"/>
      <c r="V167" s="375"/>
      <c r="W167" s="375"/>
      <c r="X167" s="374"/>
      <c r="Y167" s="376"/>
      <c r="Z167" s="348"/>
      <c r="AA167" s="390"/>
      <c r="AB167" s="390"/>
      <c r="AC167" s="390"/>
    </row>
    <row r="168" spans="1:29" s="352" customFormat="1" x14ac:dyDescent="0.15">
      <c r="A168" s="368">
        <v>1000149</v>
      </c>
      <c r="B168" s="369"/>
      <c r="C168" s="605"/>
      <c r="D168" s="606"/>
      <c r="E168" s="604"/>
      <c r="F168" s="605"/>
      <c r="G168" s="605"/>
      <c r="H168" s="605"/>
      <c r="I168" s="606"/>
      <c r="J168" s="370"/>
      <c r="K168" s="371"/>
      <c r="L168" s="372"/>
      <c r="M168" s="373"/>
      <c r="N168" s="373"/>
      <c r="O168" s="374"/>
      <c r="P168" s="314"/>
      <c r="Q168" s="315"/>
      <c r="R168" s="315"/>
      <c r="S168" s="315"/>
      <c r="T168" s="315"/>
      <c r="U168" s="375"/>
      <c r="V168" s="375"/>
      <c r="W168" s="375"/>
      <c r="X168" s="374"/>
      <c r="Y168" s="376"/>
      <c r="Z168" s="348"/>
      <c r="AA168" s="390"/>
      <c r="AB168" s="390"/>
      <c r="AC168" s="390"/>
    </row>
    <row r="169" spans="1:29" s="352" customFormat="1" x14ac:dyDescent="0.15">
      <c r="A169" s="368">
        <v>1000150</v>
      </c>
      <c r="B169" s="369"/>
      <c r="C169" s="605"/>
      <c r="D169" s="606"/>
      <c r="E169" s="604"/>
      <c r="F169" s="605"/>
      <c r="G169" s="605"/>
      <c r="H169" s="605"/>
      <c r="I169" s="606"/>
      <c r="J169" s="370"/>
      <c r="K169" s="371"/>
      <c r="L169" s="372"/>
      <c r="M169" s="373"/>
      <c r="N169" s="373"/>
      <c r="O169" s="374"/>
      <c r="P169" s="314"/>
      <c r="Q169" s="315"/>
      <c r="R169" s="315"/>
      <c r="S169" s="315"/>
      <c r="T169" s="315"/>
      <c r="U169" s="375"/>
      <c r="V169" s="375"/>
      <c r="W169" s="375"/>
      <c r="X169" s="374"/>
      <c r="Y169" s="376"/>
      <c r="Z169" s="348"/>
      <c r="AA169" s="390"/>
      <c r="AB169" s="390"/>
      <c r="AC169" s="390"/>
    </row>
    <row r="170" spans="1:29" s="352" customFormat="1" x14ac:dyDescent="0.15">
      <c r="A170" s="368">
        <v>1000151</v>
      </c>
      <c r="B170" s="369"/>
      <c r="C170" s="605"/>
      <c r="D170" s="606"/>
      <c r="E170" s="604"/>
      <c r="F170" s="605"/>
      <c r="G170" s="605"/>
      <c r="H170" s="605"/>
      <c r="I170" s="606"/>
      <c r="J170" s="370"/>
      <c r="K170" s="371"/>
      <c r="L170" s="372"/>
      <c r="M170" s="373"/>
      <c r="N170" s="373"/>
      <c r="O170" s="374"/>
      <c r="P170" s="314"/>
      <c r="Q170" s="315"/>
      <c r="R170" s="315"/>
      <c r="S170" s="315"/>
      <c r="T170" s="315"/>
      <c r="U170" s="375"/>
      <c r="V170" s="375"/>
      <c r="W170" s="375"/>
      <c r="X170" s="374"/>
      <c r="Y170" s="376"/>
      <c r="Z170" s="348"/>
      <c r="AA170" s="390"/>
      <c r="AB170" s="390"/>
      <c r="AC170" s="390"/>
    </row>
    <row r="171" spans="1:29" s="352" customFormat="1" x14ac:dyDescent="0.15">
      <c r="A171" s="368">
        <v>1000152</v>
      </c>
      <c r="B171" s="369"/>
      <c r="C171" s="605"/>
      <c r="D171" s="606"/>
      <c r="E171" s="604"/>
      <c r="F171" s="605"/>
      <c r="G171" s="605"/>
      <c r="H171" s="605"/>
      <c r="I171" s="606"/>
      <c r="J171" s="370"/>
      <c r="K171" s="371"/>
      <c r="L171" s="372"/>
      <c r="M171" s="373"/>
      <c r="N171" s="373"/>
      <c r="O171" s="374"/>
      <c r="P171" s="314"/>
      <c r="Q171" s="315"/>
      <c r="R171" s="315"/>
      <c r="S171" s="315"/>
      <c r="T171" s="315"/>
      <c r="U171" s="375"/>
      <c r="V171" s="375"/>
      <c r="W171" s="375"/>
      <c r="X171" s="374"/>
      <c r="Y171" s="376"/>
      <c r="Z171" s="348"/>
      <c r="AA171" s="390"/>
      <c r="AB171" s="390"/>
      <c r="AC171" s="390"/>
    </row>
    <row r="172" spans="1:29" s="352" customFormat="1" x14ac:dyDescent="0.15">
      <c r="A172" s="368">
        <v>1000153</v>
      </c>
      <c r="B172" s="369"/>
      <c r="C172" s="605"/>
      <c r="D172" s="606"/>
      <c r="E172" s="604"/>
      <c r="F172" s="605"/>
      <c r="G172" s="605"/>
      <c r="H172" s="605"/>
      <c r="I172" s="606"/>
      <c r="J172" s="370"/>
      <c r="K172" s="371"/>
      <c r="L172" s="372"/>
      <c r="M172" s="373"/>
      <c r="N172" s="373"/>
      <c r="O172" s="374"/>
      <c r="P172" s="314"/>
      <c r="Q172" s="315"/>
      <c r="R172" s="315"/>
      <c r="S172" s="315"/>
      <c r="T172" s="315"/>
      <c r="U172" s="375"/>
      <c r="V172" s="375"/>
      <c r="W172" s="375"/>
      <c r="X172" s="374"/>
      <c r="Y172" s="376"/>
      <c r="Z172" s="348"/>
      <c r="AA172" s="390"/>
      <c r="AB172" s="390"/>
      <c r="AC172" s="390"/>
    </row>
    <row r="173" spans="1:29" s="352" customFormat="1" x14ac:dyDescent="0.15">
      <c r="A173" s="368">
        <v>1000154</v>
      </c>
      <c r="B173" s="369"/>
      <c r="C173" s="605"/>
      <c r="D173" s="606"/>
      <c r="E173" s="604"/>
      <c r="F173" s="605"/>
      <c r="G173" s="605"/>
      <c r="H173" s="605"/>
      <c r="I173" s="606"/>
      <c r="J173" s="370"/>
      <c r="K173" s="371"/>
      <c r="L173" s="372"/>
      <c r="M173" s="373"/>
      <c r="N173" s="373"/>
      <c r="O173" s="374"/>
      <c r="P173" s="314"/>
      <c r="Q173" s="315"/>
      <c r="R173" s="315"/>
      <c r="S173" s="315"/>
      <c r="T173" s="315"/>
      <c r="U173" s="375"/>
      <c r="V173" s="375"/>
      <c r="W173" s="375"/>
      <c r="X173" s="374"/>
      <c r="Y173" s="376"/>
      <c r="Z173" s="348"/>
      <c r="AA173" s="390"/>
      <c r="AB173" s="390"/>
      <c r="AC173" s="390"/>
    </row>
    <row r="174" spans="1:29" s="352" customFormat="1" x14ac:dyDescent="0.15">
      <c r="A174" s="368">
        <v>1000155</v>
      </c>
      <c r="B174" s="369"/>
      <c r="C174" s="605"/>
      <c r="D174" s="606"/>
      <c r="E174" s="604"/>
      <c r="F174" s="605"/>
      <c r="G174" s="605"/>
      <c r="H174" s="605"/>
      <c r="I174" s="606"/>
      <c r="J174" s="370"/>
      <c r="K174" s="371"/>
      <c r="L174" s="372"/>
      <c r="M174" s="373"/>
      <c r="N174" s="373"/>
      <c r="O174" s="374"/>
      <c r="P174" s="314"/>
      <c r="Q174" s="315"/>
      <c r="R174" s="315"/>
      <c r="S174" s="315"/>
      <c r="T174" s="315"/>
      <c r="U174" s="375"/>
      <c r="V174" s="375"/>
      <c r="W174" s="375"/>
      <c r="X174" s="374"/>
      <c r="Y174" s="376"/>
      <c r="Z174" s="348"/>
      <c r="AA174" s="390"/>
      <c r="AB174" s="390"/>
      <c r="AC174" s="390"/>
    </row>
    <row r="175" spans="1:29" s="352" customFormat="1" x14ac:dyDescent="0.15">
      <c r="A175" s="368">
        <v>1000156</v>
      </c>
      <c r="B175" s="369"/>
      <c r="C175" s="605"/>
      <c r="D175" s="606"/>
      <c r="E175" s="604"/>
      <c r="F175" s="605"/>
      <c r="G175" s="605"/>
      <c r="H175" s="605"/>
      <c r="I175" s="606"/>
      <c r="J175" s="370"/>
      <c r="K175" s="371"/>
      <c r="L175" s="372"/>
      <c r="M175" s="373"/>
      <c r="N175" s="373"/>
      <c r="O175" s="374"/>
      <c r="P175" s="314"/>
      <c r="Q175" s="315"/>
      <c r="R175" s="315"/>
      <c r="S175" s="315"/>
      <c r="T175" s="315"/>
      <c r="U175" s="375"/>
      <c r="V175" s="375"/>
      <c r="W175" s="375"/>
      <c r="X175" s="374"/>
      <c r="Y175" s="376"/>
      <c r="Z175" s="348"/>
      <c r="AA175" s="390"/>
      <c r="AB175" s="390"/>
      <c r="AC175" s="390"/>
    </row>
    <row r="176" spans="1:29" s="352" customFormat="1" x14ac:dyDescent="0.15">
      <c r="A176" s="368">
        <v>1000157</v>
      </c>
      <c r="B176" s="369"/>
      <c r="C176" s="605"/>
      <c r="D176" s="606"/>
      <c r="E176" s="604"/>
      <c r="F176" s="605"/>
      <c r="G176" s="605"/>
      <c r="H176" s="605"/>
      <c r="I176" s="606"/>
      <c r="J176" s="370"/>
      <c r="K176" s="371"/>
      <c r="L176" s="372"/>
      <c r="M176" s="373"/>
      <c r="N176" s="373"/>
      <c r="O176" s="374"/>
      <c r="P176" s="314"/>
      <c r="Q176" s="315"/>
      <c r="R176" s="315"/>
      <c r="S176" s="315"/>
      <c r="T176" s="315"/>
      <c r="U176" s="375"/>
      <c r="V176" s="375"/>
      <c r="W176" s="375"/>
      <c r="X176" s="374"/>
      <c r="Y176" s="376"/>
      <c r="Z176" s="348"/>
      <c r="AA176" s="390"/>
      <c r="AB176" s="390"/>
      <c r="AC176" s="390"/>
    </row>
    <row r="177" spans="1:29" s="352" customFormat="1" x14ac:dyDescent="0.15">
      <c r="A177" s="368">
        <v>1000158</v>
      </c>
      <c r="B177" s="369"/>
      <c r="C177" s="605"/>
      <c r="D177" s="606"/>
      <c r="E177" s="604"/>
      <c r="F177" s="605"/>
      <c r="G177" s="605"/>
      <c r="H177" s="605"/>
      <c r="I177" s="606"/>
      <c r="J177" s="370"/>
      <c r="K177" s="371"/>
      <c r="L177" s="372"/>
      <c r="M177" s="373"/>
      <c r="N177" s="373"/>
      <c r="O177" s="374"/>
      <c r="P177" s="314"/>
      <c r="Q177" s="315"/>
      <c r="R177" s="315"/>
      <c r="S177" s="315"/>
      <c r="T177" s="315"/>
      <c r="U177" s="375"/>
      <c r="V177" s="375"/>
      <c r="W177" s="375"/>
      <c r="X177" s="374"/>
      <c r="Y177" s="376"/>
      <c r="Z177" s="348"/>
      <c r="AA177" s="390"/>
      <c r="AB177" s="390"/>
      <c r="AC177" s="390"/>
    </row>
    <row r="178" spans="1:29" s="352" customFormat="1" x14ac:dyDescent="0.15">
      <c r="A178" s="368">
        <v>1000159</v>
      </c>
      <c r="B178" s="369"/>
      <c r="C178" s="605"/>
      <c r="D178" s="606"/>
      <c r="E178" s="604"/>
      <c r="F178" s="605"/>
      <c r="G178" s="605"/>
      <c r="H178" s="605"/>
      <c r="I178" s="606"/>
      <c r="J178" s="370"/>
      <c r="K178" s="371"/>
      <c r="L178" s="372"/>
      <c r="M178" s="373"/>
      <c r="N178" s="373"/>
      <c r="O178" s="374"/>
      <c r="P178" s="314"/>
      <c r="Q178" s="315"/>
      <c r="R178" s="315"/>
      <c r="S178" s="315"/>
      <c r="T178" s="315"/>
      <c r="U178" s="375"/>
      <c r="V178" s="375"/>
      <c r="W178" s="375"/>
      <c r="X178" s="374"/>
      <c r="Y178" s="376"/>
      <c r="Z178" s="348"/>
      <c r="AA178" s="390"/>
      <c r="AB178" s="390"/>
      <c r="AC178" s="390"/>
    </row>
    <row r="179" spans="1:29" s="352" customFormat="1" x14ac:dyDescent="0.15">
      <c r="A179" s="368">
        <v>1000160</v>
      </c>
      <c r="B179" s="369"/>
      <c r="C179" s="605"/>
      <c r="D179" s="606"/>
      <c r="E179" s="604"/>
      <c r="F179" s="605"/>
      <c r="G179" s="605"/>
      <c r="H179" s="605"/>
      <c r="I179" s="606"/>
      <c r="J179" s="370"/>
      <c r="K179" s="371"/>
      <c r="L179" s="372"/>
      <c r="M179" s="373"/>
      <c r="N179" s="373"/>
      <c r="O179" s="374"/>
      <c r="P179" s="314"/>
      <c r="Q179" s="315"/>
      <c r="R179" s="315"/>
      <c r="S179" s="315"/>
      <c r="T179" s="315"/>
      <c r="U179" s="375"/>
      <c r="V179" s="375"/>
      <c r="W179" s="375"/>
      <c r="X179" s="374"/>
      <c r="Y179" s="376"/>
      <c r="Z179" s="348"/>
      <c r="AA179" s="390"/>
      <c r="AB179" s="390"/>
      <c r="AC179" s="390"/>
    </row>
    <row r="180" spans="1:29" s="352" customFormat="1" x14ac:dyDescent="0.15">
      <c r="A180" s="368">
        <v>1000161</v>
      </c>
      <c r="B180" s="369"/>
      <c r="C180" s="605"/>
      <c r="D180" s="606"/>
      <c r="E180" s="604"/>
      <c r="F180" s="605"/>
      <c r="G180" s="605"/>
      <c r="H180" s="605"/>
      <c r="I180" s="606"/>
      <c r="J180" s="370"/>
      <c r="K180" s="371"/>
      <c r="L180" s="372"/>
      <c r="M180" s="373"/>
      <c r="N180" s="373"/>
      <c r="O180" s="374"/>
      <c r="P180" s="314"/>
      <c r="Q180" s="315"/>
      <c r="R180" s="315"/>
      <c r="S180" s="315"/>
      <c r="T180" s="315"/>
      <c r="U180" s="375"/>
      <c r="V180" s="375"/>
      <c r="W180" s="375"/>
      <c r="X180" s="374"/>
      <c r="Y180" s="376"/>
      <c r="Z180" s="348"/>
      <c r="AA180" s="390"/>
      <c r="AB180" s="390"/>
      <c r="AC180" s="390"/>
    </row>
    <row r="181" spans="1:29" s="352" customFormat="1" x14ac:dyDescent="0.15">
      <c r="A181" s="368">
        <v>1000162</v>
      </c>
      <c r="B181" s="369"/>
      <c r="C181" s="605"/>
      <c r="D181" s="606"/>
      <c r="E181" s="604"/>
      <c r="F181" s="605"/>
      <c r="G181" s="605"/>
      <c r="H181" s="605"/>
      <c r="I181" s="606"/>
      <c r="J181" s="370"/>
      <c r="K181" s="371"/>
      <c r="L181" s="372"/>
      <c r="M181" s="373"/>
      <c r="N181" s="373"/>
      <c r="O181" s="374"/>
      <c r="P181" s="314"/>
      <c r="Q181" s="315"/>
      <c r="R181" s="315"/>
      <c r="S181" s="315"/>
      <c r="T181" s="315"/>
      <c r="U181" s="375"/>
      <c r="V181" s="375"/>
      <c r="W181" s="375"/>
      <c r="X181" s="374"/>
      <c r="Y181" s="376"/>
      <c r="Z181" s="348"/>
      <c r="AA181" s="390"/>
      <c r="AB181" s="390"/>
      <c r="AC181" s="390"/>
    </row>
    <row r="182" spans="1:29" s="352" customFormat="1" x14ac:dyDescent="0.15">
      <c r="A182" s="368">
        <v>1000163</v>
      </c>
      <c r="B182" s="369"/>
      <c r="C182" s="605"/>
      <c r="D182" s="606"/>
      <c r="E182" s="604"/>
      <c r="F182" s="605"/>
      <c r="G182" s="605"/>
      <c r="H182" s="605"/>
      <c r="I182" s="606"/>
      <c r="J182" s="370"/>
      <c r="K182" s="371"/>
      <c r="L182" s="372"/>
      <c r="M182" s="373"/>
      <c r="N182" s="373"/>
      <c r="O182" s="374"/>
      <c r="P182" s="314"/>
      <c r="Q182" s="315"/>
      <c r="R182" s="315"/>
      <c r="S182" s="315"/>
      <c r="T182" s="315"/>
      <c r="U182" s="375"/>
      <c r="V182" s="375"/>
      <c r="W182" s="375"/>
      <c r="X182" s="374"/>
      <c r="Y182" s="376"/>
      <c r="Z182" s="348"/>
      <c r="AA182" s="390"/>
      <c r="AB182" s="390"/>
      <c r="AC182" s="390"/>
    </row>
    <row r="183" spans="1:29" s="352" customFormat="1" x14ac:dyDescent="0.15">
      <c r="A183" s="368">
        <v>1000164</v>
      </c>
      <c r="B183" s="369"/>
      <c r="C183" s="605"/>
      <c r="D183" s="606"/>
      <c r="E183" s="604"/>
      <c r="F183" s="605"/>
      <c r="G183" s="605"/>
      <c r="H183" s="605"/>
      <c r="I183" s="606"/>
      <c r="J183" s="370"/>
      <c r="K183" s="371"/>
      <c r="L183" s="372"/>
      <c r="M183" s="373"/>
      <c r="N183" s="373"/>
      <c r="O183" s="374"/>
      <c r="P183" s="314"/>
      <c r="Q183" s="315"/>
      <c r="R183" s="315"/>
      <c r="S183" s="315"/>
      <c r="T183" s="315"/>
      <c r="U183" s="375"/>
      <c r="V183" s="375"/>
      <c r="W183" s="375"/>
      <c r="X183" s="374"/>
      <c r="Y183" s="376"/>
      <c r="Z183" s="348"/>
      <c r="AA183" s="390"/>
      <c r="AB183" s="390"/>
      <c r="AC183" s="390"/>
    </row>
    <row r="184" spans="1:29" s="352" customFormat="1" x14ac:dyDescent="0.15">
      <c r="A184" s="368">
        <v>1000165</v>
      </c>
      <c r="B184" s="369"/>
      <c r="C184" s="605"/>
      <c r="D184" s="606"/>
      <c r="E184" s="604"/>
      <c r="F184" s="605"/>
      <c r="G184" s="605"/>
      <c r="H184" s="605"/>
      <c r="I184" s="606"/>
      <c r="J184" s="370"/>
      <c r="K184" s="371"/>
      <c r="L184" s="372"/>
      <c r="M184" s="373"/>
      <c r="N184" s="373"/>
      <c r="O184" s="374"/>
      <c r="P184" s="314"/>
      <c r="Q184" s="315"/>
      <c r="R184" s="315"/>
      <c r="S184" s="315"/>
      <c r="T184" s="315"/>
      <c r="U184" s="375"/>
      <c r="V184" s="375"/>
      <c r="W184" s="375"/>
      <c r="X184" s="374"/>
      <c r="Y184" s="376"/>
      <c r="Z184" s="348"/>
      <c r="AA184" s="390"/>
      <c r="AB184" s="390"/>
      <c r="AC184" s="390"/>
    </row>
    <row r="185" spans="1:29" s="352" customFormat="1" x14ac:dyDescent="0.15">
      <c r="A185" s="368">
        <v>1000166</v>
      </c>
      <c r="B185" s="369"/>
      <c r="C185" s="605"/>
      <c r="D185" s="606"/>
      <c r="E185" s="604"/>
      <c r="F185" s="605"/>
      <c r="G185" s="605"/>
      <c r="H185" s="605"/>
      <c r="I185" s="606"/>
      <c r="J185" s="370"/>
      <c r="K185" s="371"/>
      <c r="L185" s="372"/>
      <c r="M185" s="373"/>
      <c r="N185" s="373"/>
      <c r="O185" s="374"/>
      <c r="P185" s="314"/>
      <c r="Q185" s="315"/>
      <c r="R185" s="315"/>
      <c r="S185" s="315"/>
      <c r="T185" s="315"/>
      <c r="U185" s="375"/>
      <c r="V185" s="375"/>
      <c r="W185" s="375"/>
      <c r="X185" s="374"/>
      <c r="Y185" s="376"/>
      <c r="Z185" s="348"/>
      <c r="AA185" s="390"/>
      <c r="AB185" s="390"/>
      <c r="AC185" s="390"/>
    </row>
    <row r="186" spans="1:29" s="352" customFormat="1" x14ac:dyDescent="0.15">
      <c r="A186" s="368">
        <v>1000167</v>
      </c>
      <c r="B186" s="369"/>
      <c r="C186" s="605"/>
      <c r="D186" s="606"/>
      <c r="E186" s="604"/>
      <c r="F186" s="605"/>
      <c r="G186" s="605"/>
      <c r="H186" s="605"/>
      <c r="I186" s="606"/>
      <c r="J186" s="370"/>
      <c r="K186" s="371"/>
      <c r="L186" s="372"/>
      <c r="M186" s="373"/>
      <c r="N186" s="373"/>
      <c r="O186" s="374"/>
      <c r="P186" s="314"/>
      <c r="Q186" s="315"/>
      <c r="R186" s="315"/>
      <c r="S186" s="315"/>
      <c r="T186" s="315"/>
      <c r="U186" s="375"/>
      <c r="V186" s="375"/>
      <c r="W186" s="375"/>
      <c r="X186" s="374"/>
      <c r="Y186" s="376"/>
      <c r="Z186" s="348"/>
      <c r="AA186" s="390"/>
      <c r="AB186" s="390"/>
      <c r="AC186" s="390"/>
    </row>
    <row r="187" spans="1:29" s="352" customFormat="1" x14ac:dyDescent="0.15">
      <c r="A187" s="368">
        <v>1000168</v>
      </c>
      <c r="B187" s="369"/>
      <c r="C187" s="605"/>
      <c r="D187" s="606"/>
      <c r="E187" s="604"/>
      <c r="F187" s="605"/>
      <c r="G187" s="605"/>
      <c r="H187" s="605"/>
      <c r="I187" s="606"/>
      <c r="J187" s="370"/>
      <c r="K187" s="371"/>
      <c r="L187" s="372"/>
      <c r="M187" s="373"/>
      <c r="N187" s="373"/>
      <c r="O187" s="374"/>
      <c r="P187" s="314"/>
      <c r="Q187" s="315"/>
      <c r="R187" s="315"/>
      <c r="S187" s="315"/>
      <c r="T187" s="315"/>
      <c r="U187" s="375"/>
      <c r="V187" s="375"/>
      <c r="W187" s="375"/>
      <c r="X187" s="374"/>
      <c r="Y187" s="376"/>
      <c r="Z187" s="348"/>
      <c r="AA187" s="390"/>
      <c r="AB187" s="390"/>
      <c r="AC187" s="390"/>
    </row>
    <row r="188" spans="1:29" s="352" customFormat="1" x14ac:dyDescent="0.15">
      <c r="A188" s="368">
        <v>1000169</v>
      </c>
      <c r="B188" s="369"/>
      <c r="C188" s="605"/>
      <c r="D188" s="606"/>
      <c r="E188" s="604"/>
      <c r="F188" s="605"/>
      <c r="G188" s="605"/>
      <c r="H188" s="605"/>
      <c r="I188" s="606"/>
      <c r="J188" s="370"/>
      <c r="K188" s="371"/>
      <c r="L188" s="372"/>
      <c r="M188" s="373"/>
      <c r="N188" s="373"/>
      <c r="O188" s="374"/>
      <c r="P188" s="314"/>
      <c r="Q188" s="315"/>
      <c r="R188" s="315"/>
      <c r="S188" s="315"/>
      <c r="T188" s="315"/>
      <c r="U188" s="375"/>
      <c r="V188" s="375"/>
      <c r="W188" s="375"/>
      <c r="X188" s="374"/>
      <c r="Y188" s="376"/>
      <c r="Z188" s="348"/>
      <c r="AA188" s="390"/>
      <c r="AB188" s="390"/>
      <c r="AC188" s="390"/>
    </row>
    <row r="189" spans="1:29" s="352" customFormat="1" x14ac:dyDescent="0.15">
      <c r="A189" s="368">
        <v>1000170</v>
      </c>
      <c r="B189" s="369"/>
      <c r="C189" s="605"/>
      <c r="D189" s="606"/>
      <c r="E189" s="604"/>
      <c r="F189" s="605"/>
      <c r="G189" s="605"/>
      <c r="H189" s="605"/>
      <c r="I189" s="606"/>
      <c r="J189" s="370"/>
      <c r="K189" s="371"/>
      <c r="L189" s="372"/>
      <c r="M189" s="373"/>
      <c r="N189" s="373"/>
      <c r="O189" s="374"/>
      <c r="P189" s="314"/>
      <c r="Q189" s="315"/>
      <c r="R189" s="315"/>
      <c r="S189" s="315"/>
      <c r="T189" s="315"/>
      <c r="U189" s="375"/>
      <c r="V189" s="375"/>
      <c r="W189" s="375"/>
      <c r="X189" s="374"/>
      <c r="Y189" s="376"/>
      <c r="Z189" s="348"/>
      <c r="AA189" s="390"/>
      <c r="AB189" s="390"/>
      <c r="AC189" s="390"/>
    </row>
    <row r="190" spans="1:29" s="352" customFormat="1" x14ac:dyDescent="0.15">
      <c r="A190" s="368">
        <v>1000171</v>
      </c>
      <c r="B190" s="369"/>
      <c r="C190" s="605"/>
      <c r="D190" s="606"/>
      <c r="E190" s="604"/>
      <c r="F190" s="605"/>
      <c r="G190" s="605"/>
      <c r="H190" s="605"/>
      <c r="I190" s="606"/>
      <c r="J190" s="370"/>
      <c r="K190" s="371"/>
      <c r="L190" s="372"/>
      <c r="M190" s="373"/>
      <c r="N190" s="373"/>
      <c r="O190" s="374"/>
      <c r="P190" s="314"/>
      <c r="Q190" s="315"/>
      <c r="R190" s="315"/>
      <c r="S190" s="315"/>
      <c r="T190" s="315"/>
      <c r="U190" s="375"/>
      <c r="V190" s="375"/>
      <c r="W190" s="375"/>
      <c r="X190" s="374"/>
      <c r="Y190" s="376"/>
      <c r="Z190" s="348"/>
      <c r="AA190" s="390"/>
      <c r="AB190" s="390"/>
      <c r="AC190" s="390"/>
    </row>
    <row r="191" spans="1:29" s="352" customFormat="1" x14ac:dyDescent="0.15">
      <c r="A191" s="368">
        <v>1000172</v>
      </c>
      <c r="B191" s="369"/>
      <c r="C191" s="605"/>
      <c r="D191" s="606"/>
      <c r="E191" s="604"/>
      <c r="F191" s="605"/>
      <c r="G191" s="605"/>
      <c r="H191" s="605"/>
      <c r="I191" s="606"/>
      <c r="J191" s="370"/>
      <c r="K191" s="371"/>
      <c r="L191" s="372"/>
      <c r="M191" s="373"/>
      <c r="N191" s="373"/>
      <c r="O191" s="374"/>
      <c r="P191" s="314"/>
      <c r="Q191" s="315"/>
      <c r="R191" s="315"/>
      <c r="S191" s="315"/>
      <c r="T191" s="315"/>
      <c r="U191" s="375"/>
      <c r="V191" s="375"/>
      <c r="W191" s="375"/>
      <c r="X191" s="374"/>
      <c r="Y191" s="376"/>
      <c r="Z191" s="348"/>
      <c r="AA191" s="390"/>
      <c r="AB191" s="390"/>
      <c r="AC191" s="390"/>
    </row>
    <row r="192" spans="1:29" s="352" customFormat="1" x14ac:dyDescent="0.15">
      <c r="A192" s="368">
        <v>1000173</v>
      </c>
      <c r="B192" s="369"/>
      <c r="C192" s="605"/>
      <c r="D192" s="606"/>
      <c r="E192" s="604"/>
      <c r="F192" s="605"/>
      <c r="G192" s="605"/>
      <c r="H192" s="605"/>
      <c r="I192" s="606"/>
      <c r="J192" s="370"/>
      <c r="K192" s="371"/>
      <c r="L192" s="372"/>
      <c r="M192" s="373"/>
      <c r="N192" s="373"/>
      <c r="O192" s="374"/>
      <c r="P192" s="314"/>
      <c r="Q192" s="315"/>
      <c r="R192" s="315"/>
      <c r="S192" s="315"/>
      <c r="T192" s="315"/>
      <c r="U192" s="375"/>
      <c r="V192" s="375"/>
      <c r="W192" s="375"/>
      <c r="X192" s="374"/>
      <c r="Y192" s="376"/>
      <c r="Z192" s="348"/>
      <c r="AA192" s="390"/>
      <c r="AB192" s="390"/>
      <c r="AC192" s="390"/>
    </row>
    <row r="193" spans="1:29" s="352" customFormat="1" x14ac:dyDescent="0.15">
      <c r="A193" s="368">
        <v>1000174</v>
      </c>
      <c r="B193" s="369"/>
      <c r="C193" s="605"/>
      <c r="D193" s="606"/>
      <c r="E193" s="604"/>
      <c r="F193" s="605"/>
      <c r="G193" s="605"/>
      <c r="H193" s="605"/>
      <c r="I193" s="606"/>
      <c r="J193" s="370"/>
      <c r="K193" s="371"/>
      <c r="L193" s="372"/>
      <c r="M193" s="373"/>
      <c r="N193" s="373"/>
      <c r="O193" s="374"/>
      <c r="P193" s="314"/>
      <c r="Q193" s="315"/>
      <c r="R193" s="315"/>
      <c r="S193" s="315"/>
      <c r="T193" s="315"/>
      <c r="U193" s="375"/>
      <c r="V193" s="375"/>
      <c r="W193" s="375"/>
      <c r="X193" s="374"/>
      <c r="Y193" s="376"/>
      <c r="Z193" s="348"/>
      <c r="AA193" s="390"/>
      <c r="AB193" s="390"/>
      <c r="AC193" s="390"/>
    </row>
    <row r="194" spans="1:29" s="352" customFormat="1" x14ac:dyDescent="0.15">
      <c r="A194" s="368">
        <v>1000175</v>
      </c>
      <c r="B194" s="369"/>
      <c r="C194" s="605"/>
      <c r="D194" s="606"/>
      <c r="E194" s="604"/>
      <c r="F194" s="605"/>
      <c r="G194" s="605"/>
      <c r="H194" s="605"/>
      <c r="I194" s="606"/>
      <c r="J194" s="370"/>
      <c r="K194" s="371"/>
      <c r="L194" s="372"/>
      <c r="M194" s="373"/>
      <c r="N194" s="373"/>
      <c r="O194" s="374"/>
      <c r="P194" s="314"/>
      <c r="Q194" s="315"/>
      <c r="R194" s="315"/>
      <c r="S194" s="315"/>
      <c r="T194" s="315"/>
      <c r="U194" s="375"/>
      <c r="V194" s="375"/>
      <c r="W194" s="375"/>
      <c r="X194" s="374"/>
      <c r="Y194" s="376"/>
      <c r="Z194" s="348"/>
      <c r="AA194" s="390"/>
      <c r="AB194" s="390"/>
      <c r="AC194" s="390"/>
    </row>
    <row r="195" spans="1:29" s="352" customFormat="1" x14ac:dyDescent="0.15">
      <c r="A195" s="368">
        <v>1000176</v>
      </c>
      <c r="B195" s="369"/>
      <c r="C195" s="605"/>
      <c r="D195" s="606"/>
      <c r="E195" s="604"/>
      <c r="F195" s="605"/>
      <c r="G195" s="605"/>
      <c r="H195" s="605"/>
      <c r="I195" s="606"/>
      <c r="J195" s="370"/>
      <c r="K195" s="371"/>
      <c r="L195" s="372"/>
      <c r="M195" s="373"/>
      <c r="N195" s="373"/>
      <c r="O195" s="374"/>
      <c r="P195" s="314"/>
      <c r="Q195" s="315"/>
      <c r="R195" s="315"/>
      <c r="S195" s="315"/>
      <c r="T195" s="315"/>
      <c r="U195" s="375"/>
      <c r="V195" s="375"/>
      <c r="W195" s="375"/>
      <c r="X195" s="374"/>
      <c r="Y195" s="376"/>
      <c r="Z195" s="348"/>
      <c r="AA195" s="390"/>
      <c r="AB195" s="390"/>
      <c r="AC195" s="390"/>
    </row>
    <row r="196" spans="1:29" s="352" customFormat="1" x14ac:dyDescent="0.15">
      <c r="A196" s="368">
        <v>1000177</v>
      </c>
      <c r="B196" s="369"/>
      <c r="C196" s="605"/>
      <c r="D196" s="606"/>
      <c r="E196" s="604"/>
      <c r="F196" s="605"/>
      <c r="G196" s="605"/>
      <c r="H196" s="605"/>
      <c r="I196" s="606"/>
      <c r="J196" s="370"/>
      <c r="K196" s="371"/>
      <c r="L196" s="372"/>
      <c r="M196" s="373"/>
      <c r="N196" s="373"/>
      <c r="O196" s="374"/>
      <c r="P196" s="314"/>
      <c r="Q196" s="315"/>
      <c r="R196" s="315"/>
      <c r="S196" s="315"/>
      <c r="T196" s="315"/>
      <c r="U196" s="375"/>
      <c r="V196" s="375"/>
      <c r="W196" s="375"/>
      <c r="X196" s="374"/>
      <c r="Y196" s="376"/>
      <c r="Z196" s="348"/>
      <c r="AA196" s="390"/>
      <c r="AB196" s="390"/>
      <c r="AC196" s="390"/>
    </row>
    <row r="197" spans="1:29" s="352" customFormat="1" x14ac:dyDescent="0.15">
      <c r="A197" s="368">
        <v>1000178</v>
      </c>
      <c r="B197" s="369"/>
      <c r="C197" s="605"/>
      <c r="D197" s="606"/>
      <c r="E197" s="604"/>
      <c r="F197" s="605"/>
      <c r="G197" s="605"/>
      <c r="H197" s="605"/>
      <c r="I197" s="606"/>
      <c r="J197" s="370"/>
      <c r="K197" s="371"/>
      <c r="L197" s="372"/>
      <c r="M197" s="373"/>
      <c r="N197" s="373"/>
      <c r="O197" s="374"/>
      <c r="P197" s="314"/>
      <c r="Q197" s="315"/>
      <c r="R197" s="315"/>
      <c r="S197" s="315"/>
      <c r="T197" s="315"/>
      <c r="U197" s="375"/>
      <c r="V197" s="375"/>
      <c r="W197" s="375"/>
      <c r="X197" s="374"/>
      <c r="Y197" s="376"/>
      <c r="Z197" s="348"/>
      <c r="AA197" s="390"/>
      <c r="AB197" s="390"/>
      <c r="AC197" s="390"/>
    </row>
    <row r="198" spans="1:29" s="352" customFormat="1" x14ac:dyDescent="0.15">
      <c r="A198" s="368">
        <v>1000179</v>
      </c>
      <c r="B198" s="369"/>
      <c r="C198" s="605"/>
      <c r="D198" s="606"/>
      <c r="E198" s="604"/>
      <c r="F198" s="605"/>
      <c r="G198" s="605"/>
      <c r="H198" s="605"/>
      <c r="I198" s="606"/>
      <c r="J198" s="370"/>
      <c r="K198" s="371"/>
      <c r="L198" s="372"/>
      <c r="M198" s="373"/>
      <c r="N198" s="373"/>
      <c r="O198" s="374"/>
      <c r="P198" s="314"/>
      <c r="Q198" s="315"/>
      <c r="R198" s="315"/>
      <c r="S198" s="315"/>
      <c r="T198" s="315"/>
      <c r="U198" s="375"/>
      <c r="V198" s="375"/>
      <c r="W198" s="375"/>
      <c r="X198" s="374"/>
      <c r="Y198" s="376"/>
      <c r="Z198" s="348"/>
      <c r="AA198" s="390"/>
      <c r="AB198" s="390"/>
      <c r="AC198" s="390"/>
    </row>
    <row r="199" spans="1:29" s="352" customFormat="1" x14ac:dyDescent="0.15">
      <c r="A199" s="368">
        <v>1000180</v>
      </c>
      <c r="B199" s="369"/>
      <c r="C199" s="605"/>
      <c r="D199" s="606"/>
      <c r="E199" s="604"/>
      <c r="F199" s="605"/>
      <c r="G199" s="605"/>
      <c r="H199" s="605"/>
      <c r="I199" s="606"/>
      <c r="J199" s="370"/>
      <c r="K199" s="371"/>
      <c r="L199" s="372"/>
      <c r="M199" s="373"/>
      <c r="N199" s="373"/>
      <c r="O199" s="374"/>
      <c r="P199" s="314"/>
      <c r="Q199" s="315"/>
      <c r="R199" s="315"/>
      <c r="S199" s="315"/>
      <c r="T199" s="315"/>
      <c r="U199" s="375"/>
      <c r="V199" s="375"/>
      <c r="W199" s="375"/>
      <c r="X199" s="374"/>
      <c r="Y199" s="376"/>
      <c r="Z199" s="348"/>
      <c r="AA199" s="390"/>
      <c r="AB199" s="390"/>
      <c r="AC199" s="390"/>
    </row>
    <row r="200" spans="1:29" s="352" customFormat="1" x14ac:dyDescent="0.15">
      <c r="A200" s="368">
        <v>1000181</v>
      </c>
      <c r="B200" s="369"/>
      <c r="C200" s="605"/>
      <c r="D200" s="606"/>
      <c r="E200" s="604"/>
      <c r="F200" s="605"/>
      <c r="G200" s="605"/>
      <c r="H200" s="605"/>
      <c r="I200" s="606"/>
      <c r="J200" s="370"/>
      <c r="K200" s="371"/>
      <c r="L200" s="372"/>
      <c r="M200" s="373"/>
      <c r="N200" s="373"/>
      <c r="O200" s="374"/>
      <c r="P200" s="314"/>
      <c r="Q200" s="315"/>
      <c r="R200" s="315"/>
      <c r="S200" s="315"/>
      <c r="T200" s="315"/>
      <c r="U200" s="375"/>
      <c r="V200" s="375"/>
      <c r="W200" s="375"/>
      <c r="X200" s="374"/>
      <c r="Y200" s="376"/>
      <c r="Z200" s="348"/>
      <c r="AA200" s="390"/>
      <c r="AB200" s="390"/>
      <c r="AC200" s="390"/>
    </row>
    <row r="201" spans="1:29" s="352" customFormat="1" x14ac:dyDescent="0.15">
      <c r="A201" s="368">
        <v>1000182</v>
      </c>
      <c r="B201" s="369"/>
      <c r="C201" s="605"/>
      <c r="D201" s="606"/>
      <c r="E201" s="604"/>
      <c r="F201" s="605"/>
      <c r="G201" s="605"/>
      <c r="H201" s="605"/>
      <c r="I201" s="606"/>
      <c r="J201" s="370"/>
      <c r="K201" s="371"/>
      <c r="L201" s="372"/>
      <c r="M201" s="373"/>
      <c r="N201" s="373"/>
      <c r="O201" s="374"/>
      <c r="P201" s="314"/>
      <c r="Q201" s="315"/>
      <c r="R201" s="315"/>
      <c r="S201" s="315"/>
      <c r="T201" s="315"/>
      <c r="U201" s="375"/>
      <c r="V201" s="375"/>
      <c r="W201" s="375"/>
      <c r="X201" s="374"/>
      <c r="Y201" s="376"/>
      <c r="Z201" s="348"/>
      <c r="AA201" s="390"/>
      <c r="AB201" s="390"/>
      <c r="AC201" s="390"/>
    </row>
    <row r="202" spans="1:29" s="352" customFormat="1" x14ac:dyDescent="0.15">
      <c r="A202" s="368">
        <v>1000183</v>
      </c>
      <c r="B202" s="369"/>
      <c r="C202" s="605"/>
      <c r="D202" s="606"/>
      <c r="E202" s="604"/>
      <c r="F202" s="605"/>
      <c r="G202" s="605"/>
      <c r="H202" s="605"/>
      <c r="I202" s="606"/>
      <c r="J202" s="370"/>
      <c r="K202" s="371"/>
      <c r="L202" s="372"/>
      <c r="M202" s="373"/>
      <c r="N202" s="373"/>
      <c r="O202" s="374"/>
      <c r="P202" s="314"/>
      <c r="Q202" s="315"/>
      <c r="R202" s="315"/>
      <c r="S202" s="315"/>
      <c r="T202" s="315"/>
      <c r="U202" s="375"/>
      <c r="V202" s="375"/>
      <c r="W202" s="375"/>
      <c r="X202" s="374"/>
      <c r="Y202" s="376"/>
      <c r="Z202" s="348"/>
      <c r="AA202" s="390"/>
      <c r="AB202" s="390"/>
      <c r="AC202" s="390"/>
    </row>
    <row r="203" spans="1:29" s="352" customFormat="1" x14ac:dyDescent="0.15">
      <c r="A203" s="368">
        <v>1000184</v>
      </c>
      <c r="B203" s="369"/>
      <c r="C203" s="605"/>
      <c r="D203" s="606"/>
      <c r="E203" s="604"/>
      <c r="F203" s="605"/>
      <c r="G203" s="605"/>
      <c r="H203" s="605"/>
      <c r="I203" s="606"/>
      <c r="J203" s="370"/>
      <c r="K203" s="371"/>
      <c r="L203" s="372"/>
      <c r="M203" s="373"/>
      <c r="N203" s="373"/>
      <c r="O203" s="374"/>
      <c r="P203" s="314"/>
      <c r="Q203" s="315"/>
      <c r="R203" s="315"/>
      <c r="S203" s="315"/>
      <c r="T203" s="315"/>
      <c r="U203" s="375"/>
      <c r="V203" s="375"/>
      <c r="W203" s="375"/>
      <c r="X203" s="374"/>
      <c r="Y203" s="376"/>
      <c r="Z203" s="348"/>
      <c r="AA203" s="390"/>
      <c r="AB203" s="390"/>
      <c r="AC203" s="390"/>
    </row>
    <row r="204" spans="1:29" s="352" customFormat="1" x14ac:dyDescent="0.15">
      <c r="A204" s="368">
        <v>1000185</v>
      </c>
      <c r="B204" s="369"/>
      <c r="C204" s="605"/>
      <c r="D204" s="606"/>
      <c r="E204" s="604"/>
      <c r="F204" s="605"/>
      <c r="G204" s="605"/>
      <c r="H204" s="605"/>
      <c r="I204" s="606"/>
      <c r="J204" s="370"/>
      <c r="K204" s="371"/>
      <c r="L204" s="372"/>
      <c r="M204" s="373"/>
      <c r="N204" s="373"/>
      <c r="O204" s="374"/>
      <c r="P204" s="314"/>
      <c r="Q204" s="315"/>
      <c r="R204" s="315"/>
      <c r="S204" s="315"/>
      <c r="T204" s="315"/>
      <c r="U204" s="375"/>
      <c r="V204" s="375"/>
      <c r="W204" s="375"/>
      <c r="X204" s="374"/>
      <c r="Y204" s="376"/>
      <c r="Z204" s="348"/>
      <c r="AA204" s="390"/>
      <c r="AB204" s="390"/>
      <c r="AC204" s="390"/>
    </row>
    <row r="205" spans="1:29" s="352" customFormat="1" x14ac:dyDescent="0.15">
      <c r="A205" s="368">
        <v>1000186</v>
      </c>
      <c r="B205" s="369"/>
      <c r="C205" s="605"/>
      <c r="D205" s="606"/>
      <c r="E205" s="604"/>
      <c r="F205" s="605"/>
      <c r="G205" s="605"/>
      <c r="H205" s="605"/>
      <c r="I205" s="606"/>
      <c r="J205" s="370"/>
      <c r="K205" s="371"/>
      <c r="L205" s="372"/>
      <c r="M205" s="373"/>
      <c r="N205" s="373"/>
      <c r="O205" s="374"/>
      <c r="P205" s="314"/>
      <c r="Q205" s="315"/>
      <c r="R205" s="315"/>
      <c r="S205" s="315"/>
      <c r="T205" s="315"/>
      <c r="U205" s="375"/>
      <c r="V205" s="375"/>
      <c r="W205" s="375"/>
      <c r="X205" s="374"/>
      <c r="Y205" s="376"/>
      <c r="Z205" s="348"/>
      <c r="AA205" s="390"/>
      <c r="AB205" s="390"/>
      <c r="AC205" s="390"/>
    </row>
    <row r="206" spans="1:29" s="352" customFormat="1" x14ac:dyDescent="0.15">
      <c r="A206" s="368">
        <v>1000187</v>
      </c>
      <c r="B206" s="369"/>
      <c r="C206" s="605"/>
      <c r="D206" s="606"/>
      <c r="E206" s="604"/>
      <c r="F206" s="605"/>
      <c r="G206" s="605"/>
      <c r="H206" s="605"/>
      <c r="I206" s="606"/>
      <c r="J206" s="370"/>
      <c r="K206" s="371"/>
      <c r="L206" s="372"/>
      <c r="M206" s="373"/>
      <c r="N206" s="373"/>
      <c r="O206" s="374"/>
      <c r="P206" s="314"/>
      <c r="Q206" s="315"/>
      <c r="R206" s="315"/>
      <c r="S206" s="315"/>
      <c r="T206" s="315"/>
      <c r="U206" s="375"/>
      <c r="V206" s="375"/>
      <c r="W206" s="375"/>
      <c r="X206" s="374"/>
      <c r="Y206" s="376"/>
      <c r="Z206" s="348"/>
      <c r="AA206" s="390"/>
      <c r="AB206" s="390"/>
      <c r="AC206" s="390"/>
    </row>
    <row r="207" spans="1:29" s="352" customFormat="1" x14ac:dyDescent="0.15">
      <c r="A207" s="368">
        <v>1000188</v>
      </c>
      <c r="B207" s="369"/>
      <c r="C207" s="605"/>
      <c r="D207" s="606"/>
      <c r="E207" s="604"/>
      <c r="F207" s="605"/>
      <c r="G207" s="605"/>
      <c r="H207" s="605"/>
      <c r="I207" s="606"/>
      <c r="J207" s="370"/>
      <c r="K207" s="371"/>
      <c r="L207" s="372"/>
      <c r="M207" s="373"/>
      <c r="N207" s="373"/>
      <c r="O207" s="374"/>
      <c r="P207" s="314"/>
      <c r="Q207" s="315"/>
      <c r="R207" s="315"/>
      <c r="S207" s="315"/>
      <c r="T207" s="315"/>
      <c r="U207" s="375"/>
      <c r="V207" s="375"/>
      <c r="W207" s="375"/>
      <c r="X207" s="374"/>
      <c r="Y207" s="376"/>
      <c r="Z207" s="348"/>
      <c r="AA207" s="390"/>
      <c r="AB207" s="390"/>
      <c r="AC207" s="390"/>
    </row>
    <row r="208" spans="1:29" s="352" customFormat="1" x14ac:dyDescent="0.15">
      <c r="A208" s="368">
        <v>1000189</v>
      </c>
      <c r="B208" s="369"/>
      <c r="C208" s="605"/>
      <c r="D208" s="606"/>
      <c r="E208" s="604"/>
      <c r="F208" s="605"/>
      <c r="G208" s="605"/>
      <c r="H208" s="605"/>
      <c r="I208" s="606"/>
      <c r="J208" s="370"/>
      <c r="K208" s="371"/>
      <c r="L208" s="372"/>
      <c r="M208" s="373"/>
      <c r="N208" s="373"/>
      <c r="O208" s="374"/>
      <c r="P208" s="314"/>
      <c r="Q208" s="315"/>
      <c r="R208" s="315"/>
      <c r="S208" s="315"/>
      <c r="T208" s="315"/>
      <c r="U208" s="375"/>
      <c r="V208" s="375"/>
      <c r="W208" s="375"/>
      <c r="X208" s="374"/>
      <c r="Y208" s="376"/>
      <c r="Z208" s="348"/>
      <c r="AA208" s="390"/>
      <c r="AB208" s="390"/>
      <c r="AC208" s="390"/>
    </row>
    <row r="209" spans="1:29" s="352" customFormat="1" x14ac:dyDescent="0.15">
      <c r="A209" s="368">
        <v>1000190</v>
      </c>
      <c r="B209" s="369"/>
      <c r="C209" s="605"/>
      <c r="D209" s="606"/>
      <c r="E209" s="604"/>
      <c r="F209" s="605"/>
      <c r="G209" s="605"/>
      <c r="H209" s="605"/>
      <c r="I209" s="606"/>
      <c r="J209" s="370"/>
      <c r="K209" s="371"/>
      <c r="L209" s="372"/>
      <c r="M209" s="373"/>
      <c r="N209" s="373"/>
      <c r="O209" s="374"/>
      <c r="P209" s="314"/>
      <c r="Q209" s="315"/>
      <c r="R209" s="315"/>
      <c r="S209" s="315"/>
      <c r="T209" s="315"/>
      <c r="U209" s="375"/>
      <c r="V209" s="375"/>
      <c r="W209" s="375"/>
      <c r="X209" s="374"/>
      <c r="Y209" s="376"/>
      <c r="Z209" s="348"/>
      <c r="AA209" s="390"/>
      <c r="AB209" s="390"/>
      <c r="AC209" s="390"/>
    </row>
    <row r="210" spans="1:29" s="352" customFormat="1" x14ac:dyDescent="0.15">
      <c r="A210" s="368">
        <v>1000191</v>
      </c>
      <c r="B210" s="369"/>
      <c r="C210" s="605"/>
      <c r="D210" s="606"/>
      <c r="E210" s="604"/>
      <c r="F210" s="605"/>
      <c r="G210" s="605"/>
      <c r="H210" s="605"/>
      <c r="I210" s="606"/>
      <c r="J210" s="370"/>
      <c r="K210" s="371"/>
      <c r="L210" s="372"/>
      <c r="M210" s="373"/>
      <c r="N210" s="373"/>
      <c r="O210" s="374"/>
      <c r="P210" s="314"/>
      <c r="Q210" s="315"/>
      <c r="R210" s="315"/>
      <c r="S210" s="315"/>
      <c r="T210" s="315"/>
      <c r="U210" s="375"/>
      <c r="V210" s="375"/>
      <c r="W210" s="375"/>
      <c r="X210" s="374"/>
      <c r="Y210" s="376"/>
      <c r="Z210" s="348"/>
      <c r="AA210" s="390"/>
      <c r="AB210" s="390"/>
      <c r="AC210" s="390"/>
    </row>
    <row r="211" spans="1:29" s="352" customFormat="1" x14ac:dyDescent="0.15">
      <c r="A211" s="368">
        <v>1000192</v>
      </c>
      <c r="B211" s="369"/>
      <c r="C211" s="605"/>
      <c r="D211" s="606"/>
      <c r="E211" s="604"/>
      <c r="F211" s="605"/>
      <c r="G211" s="605"/>
      <c r="H211" s="605"/>
      <c r="I211" s="606"/>
      <c r="J211" s="370"/>
      <c r="K211" s="371"/>
      <c r="L211" s="372"/>
      <c r="M211" s="373"/>
      <c r="N211" s="373"/>
      <c r="O211" s="374"/>
      <c r="P211" s="314"/>
      <c r="Q211" s="315"/>
      <c r="R211" s="315"/>
      <c r="S211" s="315"/>
      <c r="T211" s="315"/>
      <c r="U211" s="375"/>
      <c r="V211" s="375"/>
      <c r="W211" s="375"/>
      <c r="X211" s="374"/>
      <c r="Y211" s="376"/>
      <c r="Z211" s="348"/>
      <c r="AA211" s="390"/>
      <c r="AB211" s="390"/>
      <c r="AC211" s="390"/>
    </row>
    <row r="212" spans="1:29" s="352" customFormat="1" x14ac:dyDescent="0.15">
      <c r="A212" s="368">
        <v>1000193</v>
      </c>
      <c r="B212" s="369"/>
      <c r="C212" s="605"/>
      <c r="D212" s="606"/>
      <c r="E212" s="604"/>
      <c r="F212" s="605"/>
      <c r="G212" s="605"/>
      <c r="H212" s="605"/>
      <c r="I212" s="606"/>
      <c r="J212" s="370"/>
      <c r="K212" s="371"/>
      <c r="L212" s="372"/>
      <c r="M212" s="373"/>
      <c r="N212" s="373"/>
      <c r="O212" s="374"/>
      <c r="P212" s="314"/>
      <c r="Q212" s="315"/>
      <c r="R212" s="315"/>
      <c r="S212" s="315"/>
      <c r="T212" s="315"/>
      <c r="U212" s="375"/>
      <c r="V212" s="375"/>
      <c r="W212" s="375"/>
      <c r="X212" s="374"/>
      <c r="Y212" s="376"/>
      <c r="Z212" s="348"/>
      <c r="AA212" s="390"/>
      <c r="AB212" s="390"/>
      <c r="AC212" s="390"/>
    </row>
    <row r="213" spans="1:29" s="352" customFormat="1" x14ac:dyDescent="0.15">
      <c r="A213" s="368">
        <v>1000194</v>
      </c>
      <c r="B213" s="369"/>
      <c r="C213" s="605"/>
      <c r="D213" s="606"/>
      <c r="E213" s="604"/>
      <c r="F213" s="605"/>
      <c r="G213" s="605"/>
      <c r="H213" s="605"/>
      <c r="I213" s="606"/>
      <c r="J213" s="370"/>
      <c r="K213" s="371"/>
      <c r="L213" s="372"/>
      <c r="M213" s="373"/>
      <c r="N213" s="373"/>
      <c r="O213" s="374"/>
      <c r="P213" s="314"/>
      <c r="Q213" s="315"/>
      <c r="R213" s="315"/>
      <c r="S213" s="315"/>
      <c r="T213" s="315"/>
      <c r="U213" s="375"/>
      <c r="V213" s="375"/>
      <c r="W213" s="375"/>
      <c r="X213" s="374"/>
      <c r="Y213" s="376"/>
      <c r="Z213" s="348"/>
      <c r="AA213" s="390"/>
      <c r="AB213" s="390"/>
      <c r="AC213" s="390"/>
    </row>
    <row r="214" spans="1:29" s="352" customFormat="1" x14ac:dyDescent="0.15">
      <c r="A214" s="368">
        <v>1000195</v>
      </c>
      <c r="B214" s="369"/>
      <c r="C214" s="605"/>
      <c r="D214" s="606"/>
      <c r="E214" s="604"/>
      <c r="F214" s="605"/>
      <c r="G214" s="605"/>
      <c r="H214" s="605"/>
      <c r="I214" s="606"/>
      <c r="J214" s="370"/>
      <c r="K214" s="371"/>
      <c r="L214" s="372"/>
      <c r="M214" s="373"/>
      <c r="N214" s="373"/>
      <c r="O214" s="374"/>
      <c r="P214" s="314"/>
      <c r="Q214" s="315"/>
      <c r="R214" s="315"/>
      <c r="S214" s="315"/>
      <c r="T214" s="315"/>
      <c r="U214" s="375"/>
      <c r="V214" s="375"/>
      <c r="W214" s="375"/>
      <c r="X214" s="374"/>
      <c r="Y214" s="376"/>
      <c r="Z214" s="348"/>
      <c r="AA214" s="390"/>
      <c r="AB214" s="390"/>
      <c r="AC214" s="390"/>
    </row>
    <row r="215" spans="1:29" s="352" customFormat="1" x14ac:dyDescent="0.15">
      <c r="A215" s="368">
        <v>1000196</v>
      </c>
      <c r="B215" s="369"/>
      <c r="C215" s="605"/>
      <c r="D215" s="606"/>
      <c r="E215" s="604"/>
      <c r="F215" s="605"/>
      <c r="G215" s="605"/>
      <c r="H215" s="605"/>
      <c r="I215" s="606"/>
      <c r="J215" s="370"/>
      <c r="K215" s="371"/>
      <c r="L215" s="372"/>
      <c r="M215" s="373"/>
      <c r="N215" s="373"/>
      <c r="O215" s="374"/>
      <c r="P215" s="314"/>
      <c r="Q215" s="315"/>
      <c r="R215" s="315"/>
      <c r="S215" s="315"/>
      <c r="T215" s="315"/>
      <c r="U215" s="375"/>
      <c r="V215" s="375"/>
      <c r="W215" s="375"/>
      <c r="X215" s="374"/>
      <c r="Y215" s="376"/>
      <c r="Z215" s="348"/>
      <c r="AA215" s="390"/>
      <c r="AB215" s="390"/>
      <c r="AC215" s="390"/>
    </row>
    <row r="216" spans="1:29" s="352" customFormat="1" x14ac:dyDescent="0.15">
      <c r="A216" s="368">
        <v>1000197</v>
      </c>
      <c r="B216" s="369"/>
      <c r="C216" s="605"/>
      <c r="D216" s="606"/>
      <c r="E216" s="604"/>
      <c r="F216" s="605"/>
      <c r="G216" s="605"/>
      <c r="H216" s="605"/>
      <c r="I216" s="606"/>
      <c r="J216" s="370"/>
      <c r="K216" s="371"/>
      <c r="L216" s="372"/>
      <c r="M216" s="373"/>
      <c r="N216" s="373"/>
      <c r="O216" s="374"/>
      <c r="P216" s="314"/>
      <c r="Q216" s="315"/>
      <c r="R216" s="315"/>
      <c r="S216" s="315"/>
      <c r="T216" s="315"/>
      <c r="U216" s="375"/>
      <c r="V216" s="375"/>
      <c r="W216" s="375"/>
      <c r="X216" s="374"/>
      <c r="Y216" s="376"/>
      <c r="Z216" s="348"/>
      <c r="AA216" s="390"/>
      <c r="AB216" s="390"/>
      <c r="AC216" s="390"/>
    </row>
    <row r="217" spans="1:29" s="352" customFormat="1" x14ac:dyDescent="0.15">
      <c r="A217" s="368">
        <v>1000198</v>
      </c>
      <c r="B217" s="369"/>
      <c r="C217" s="605"/>
      <c r="D217" s="606"/>
      <c r="E217" s="604"/>
      <c r="F217" s="605"/>
      <c r="G217" s="605"/>
      <c r="H217" s="605"/>
      <c r="I217" s="606"/>
      <c r="J217" s="370"/>
      <c r="K217" s="371"/>
      <c r="L217" s="372"/>
      <c r="M217" s="373"/>
      <c r="N217" s="373"/>
      <c r="O217" s="374"/>
      <c r="P217" s="314"/>
      <c r="Q217" s="315"/>
      <c r="R217" s="315"/>
      <c r="S217" s="315"/>
      <c r="T217" s="315"/>
      <c r="U217" s="375"/>
      <c r="V217" s="375"/>
      <c r="W217" s="375"/>
      <c r="X217" s="374"/>
      <c r="Y217" s="376"/>
      <c r="Z217" s="348"/>
      <c r="AA217" s="390"/>
      <c r="AB217" s="390"/>
      <c r="AC217" s="390"/>
    </row>
    <row r="218" spans="1:29" s="352" customFormat="1" x14ac:dyDescent="0.15">
      <c r="A218" s="368">
        <v>1000199</v>
      </c>
      <c r="B218" s="369"/>
      <c r="C218" s="605"/>
      <c r="D218" s="606"/>
      <c r="E218" s="604"/>
      <c r="F218" s="605"/>
      <c r="G218" s="605"/>
      <c r="H218" s="605"/>
      <c r="I218" s="606"/>
      <c r="J218" s="370"/>
      <c r="K218" s="371"/>
      <c r="L218" s="372"/>
      <c r="M218" s="373"/>
      <c r="N218" s="373"/>
      <c r="O218" s="374"/>
      <c r="P218" s="314"/>
      <c r="Q218" s="315"/>
      <c r="R218" s="315"/>
      <c r="S218" s="315"/>
      <c r="T218" s="315"/>
      <c r="U218" s="375"/>
      <c r="V218" s="375"/>
      <c r="W218" s="375"/>
      <c r="X218" s="374"/>
      <c r="Y218" s="376"/>
      <c r="Z218" s="348"/>
      <c r="AA218" s="390"/>
      <c r="AB218" s="390"/>
      <c r="AC218" s="390"/>
    </row>
    <row r="219" spans="1:29" s="352" customFormat="1" x14ac:dyDescent="0.15">
      <c r="A219" s="368">
        <v>1000200</v>
      </c>
      <c r="B219" s="369"/>
      <c r="C219" s="605"/>
      <c r="D219" s="606"/>
      <c r="E219" s="604"/>
      <c r="F219" s="605"/>
      <c r="G219" s="605"/>
      <c r="H219" s="605"/>
      <c r="I219" s="606"/>
      <c r="J219" s="370"/>
      <c r="K219" s="371"/>
      <c r="L219" s="372"/>
      <c r="M219" s="373"/>
      <c r="N219" s="373"/>
      <c r="O219" s="374"/>
      <c r="P219" s="314"/>
      <c r="Q219" s="315"/>
      <c r="R219" s="315"/>
      <c r="S219" s="315"/>
      <c r="T219" s="315"/>
      <c r="U219" s="375"/>
      <c r="V219" s="375"/>
      <c r="W219" s="375"/>
      <c r="X219" s="374"/>
      <c r="Y219" s="376"/>
      <c r="Z219" s="348"/>
      <c r="AA219" s="390"/>
      <c r="AB219" s="390"/>
      <c r="AC219" s="390"/>
    </row>
    <row r="220" spans="1:29" s="352" customFormat="1" x14ac:dyDescent="0.15">
      <c r="A220" s="368">
        <v>1000201</v>
      </c>
      <c r="B220" s="369"/>
      <c r="C220" s="605"/>
      <c r="D220" s="606"/>
      <c r="E220" s="604"/>
      <c r="F220" s="605"/>
      <c r="G220" s="605"/>
      <c r="H220" s="605"/>
      <c r="I220" s="606"/>
      <c r="J220" s="370"/>
      <c r="K220" s="371"/>
      <c r="L220" s="372"/>
      <c r="M220" s="373"/>
      <c r="N220" s="373"/>
      <c r="O220" s="374"/>
      <c r="P220" s="314"/>
      <c r="Q220" s="315"/>
      <c r="R220" s="315"/>
      <c r="S220" s="315"/>
      <c r="T220" s="315"/>
      <c r="U220" s="375"/>
      <c r="V220" s="375"/>
      <c r="W220" s="375"/>
      <c r="X220" s="374"/>
      <c r="Y220" s="376"/>
      <c r="Z220" s="348"/>
      <c r="AA220" s="390"/>
      <c r="AB220" s="390"/>
      <c r="AC220" s="390"/>
    </row>
    <row r="221" spans="1:29" s="352" customFormat="1" x14ac:dyDescent="0.15">
      <c r="A221" s="368">
        <v>1000202</v>
      </c>
      <c r="B221" s="369"/>
      <c r="C221" s="605"/>
      <c r="D221" s="606"/>
      <c r="E221" s="604"/>
      <c r="F221" s="605"/>
      <c r="G221" s="605"/>
      <c r="H221" s="605"/>
      <c r="I221" s="606"/>
      <c r="J221" s="370"/>
      <c r="K221" s="371"/>
      <c r="L221" s="372"/>
      <c r="M221" s="373"/>
      <c r="N221" s="373"/>
      <c r="O221" s="374"/>
      <c r="P221" s="314"/>
      <c r="Q221" s="315"/>
      <c r="R221" s="315"/>
      <c r="S221" s="315"/>
      <c r="T221" s="315"/>
      <c r="U221" s="375"/>
      <c r="V221" s="375"/>
      <c r="W221" s="375"/>
      <c r="X221" s="374"/>
      <c r="Y221" s="376"/>
      <c r="Z221" s="348"/>
      <c r="AA221" s="390"/>
      <c r="AB221" s="390"/>
      <c r="AC221" s="390"/>
    </row>
    <row r="222" spans="1:29" s="352" customFormat="1" x14ac:dyDescent="0.15">
      <c r="A222" s="368">
        <v>1000203</v>
      </c>
      <c r="B222" s="369"/>
      <c r="C222" s="605"/>
      <c r="D222" s="606"/>
      <c r="E222" s="604"/>
      <c r="F222" s="605"/>
      <c r="G222" s="605"/>
      <c r="H222" s="605"/>
      <c r="I222" s="606"/>
      <c r="J222" s="370"/>
      <c r="K222" s="371"/>
      <c r="L222" s="372"/>
      <c r="M222" s="373"/>
      <c r="N222" s="373"/>
      <c r="O222" s="374"/>
      <c r="P222" s="314"/>
      <c r="Q222" s="315"/>
      <c r="R222" s="315"/>
      <c r="S222" s="315"/>
      <c r="T222" s="315"/>
      <c r="U222" s="375"/>
      <c r="V222" s="375"/>
      <c r="W222" s="375"/>
      <c r="X222" s="374"/>
      <c r="Y222" s="376"/>
      <c r="Z222" s="348"/>
      <c r="AA222" s="390"/>
      <c r="AB222" s="390"/>
      <c r="AC222" s="390"/>
    </row>
    <row r="223" spans="1:29" s="352" customFormat="1" x14ac:dyDescent="0.15">
      <c r="A223" s="368">
        <v>1000204</v>
      </c>
      <c r="B223" s="369"/>
      <c r="C223" s="605"/>
      <c r="D223" s="606"/>
      <c r="E223" s="604"/>
      <c r="F223" s="605"/>
      <c r="G223" s="605"/>
      <c r="H223" s="605"/>
      <c r="I223" s="606"/>
      <c r="J223" s="370"/>
      <c r="K223" s="371"/>
      <c r="L223" s="372"/>
      <c r="M223" s="373"/>
      <c r="N223" s="373"/>
      <c r="O223" s="374"/>
      <c r="P223" s="314"/>
      <c r="Q223" s="315"/>
      <c r="R223" s="315"/>
      <c r="S223" s="315"/>
      <c r="T223" s="315"/>
      <c r="U223" s="375"/>
      <c r="V223" s="375"/>
      <c r="W223" s="375"/>
      <c r="X223" s="374"/>
      <c r="Y223" s="376"/>
      <c r="Z223" s="348"/>
      <c r="AA223" s="390"/>
      <c r="AB223" s="390"/>
      <c r="AC223" s="390"/>
    </row>
    <row r="224" spans="1:29" s="352" customFormat="1" x14ac:dyDescent="0.15">
      <c r="A224" s="368">
        <v>1000205</v>
      </c>
      <c r="B224" s="369"/>
      <c r="C224" s="605"/>
      <c r="D224" s="606"/>
      <c r="E224" s="604"/>
      <c r="F224" s="605"/>
      <c r="G224" s="605"/>
      <c r="H224" s="605"/>
      <c r="I224" s="606"/>
      <c r="J224" s="370"/>
      <c r="K224" s="371"/>
      <c r="L224" s="372"/>
      <c r="M224" s="373"/>
      <c r="N224" s="373"/>
      <c r="O224" s="374"/>
      <c r="P224" s="314"/>
      <c r="Q224" s="315"/>
      <c r="R224" s="315"/>
      <c r="S224" s="315"/>
      <c r="T224" s="315"/>
      <c r="U224" s="375"/>
      <c r="V224" s="375"/>
      <c r="W224" s="375"/>
      <c r="X224" s="374"/>
      <c r="Y224" s="376"/>
      <c r="Z224" s="348"/>
      <c r="AA224" s="390"/>
      <c r="AB224" s="390"/>
      <c r="AC224" s="390"/>
    </row>
    <row r="225" spans="1:29" s="352" customFormat="1" x14ac:dyDescent="0.15">
      <c r="A225" s="368">
        <v>1000206</v>
      </c>
      <c r="B225" s="369"/>
      <c r="C225" s="605"/>
      <c r="D225" s="606"/>
      <c r="E225" s="604"/>
      <c r="F225" s="605"/>
      <c r="G225" s="605"/>
      <c r="H225" s="605"/>
      <c r="I225" s="606"/>
      <c r="J225" s="370"/>
      <c r="K225" s="371"/>
      <c r="L225" s="372"/>
      <c r="M225" s="373"/>
      <c r="N225" s="373"/>
      <c r="O225" s="374"/>
      <c r="P225" s="314"/>
      <c r="Q225" s="315"/>
      <c r="R225" s="315"/>
      <c r="S225" s="315"/>
      <c r="T225" s="315"/>
      <c r="U225" s="375"/>
      <c r="V225" s="375"/>
      <c r="W225" s="375"/>
      <c r="X225" s="374"/>
      <c r="Y225" s="376"/>
      <c r="Z225" s="348"/>
      <c r="AA225" s="390"/>
      <c r="AB225" s="390"/>
      <c r="AC225" s="390"/>
    </row>
    <row r="226" spans="1:29" s="352" customFormat="1" x14ac:dyDescent="0.15">
      <c r="A226" s="368">
        <v>1000207</v>
      </c>
      <c r="B226" s="369"/>
      <c r="C226" s="605"/>
      <c r="D226" s="606"/>
      <c r="E226" s="604"/>
      <c r="F226" s="605"/>
      <c r="G226" s="605"/>
      <c r="H226" s="605"/>
      <c r="I226" s="606"/>
      <c r="J226" s="370"/>
      <c r="K226" s="371"/>
      <c r="L226" s="372"/>
      <c r="M226" s="373"/>
      <c r="N226" s="373"/>
      <c r="O226" s="374"/>
      <c r="P226" s="314"/>
      <c r="Q226" s="315"/>
      <c r="R226" s="315"/>
      <c r="S226" s="315"/>
      <c r="T226" s="315"/>
      <c r="U226" s="375"/>
      <c r="V226" s="375"/>
      <c r="W226" s="375"/>
      <c r="X226" s="374"/>
      <c r="Y226" s="376"/>
      <c r="Z226" s="348"/>
      <c r="AA226" s="390"/>
      <c r="AB226" s="390"/>
      <c r="AC226" s="390"/>
    </row>
    <row r="227" spans="1:29" s="352" customFormat="1" x14ac:dyDescent="0.15">
      <c r="A227" s="368">
        <v>1000208</v>
      </c>
      <c r="B227" s="369"/>
      <c r="C227" s="605"/>
      <c r="D227" s="606"/>
      <c r="E227" s="604"/>
      <c r="F227" s="605"/>
      <c r="G227" s="605"/>
      <c r="H227" s="605"/>
      <c r="I227" s="606"/>
      <c r="J227" s="370"/>
      <c r="K227" s="371"/>
      <c r="L227" s="372"/>
      <c r="M227" s="373"/>
      <c r="N227" s="373"/>
      <c r="O227" s="374"/>
      <c r="P227" s="314"/>
      <c r="Q227" s="315"/>
      <c r="R227" s="315"/>
      <c r="S227" s="315"/>
      <c r="T227" s="315"/>
      <c r="U227" s="375"/>
      <c r="V227" s="375"/>
      <c r="W227" s="375"/>
      <c r="X227" s="374"/>
      <c r="Y227" s="376"/>
      <c r="Z227" s="348"/>
      <c r="AA227" s="390"/>
      <c r="AB227" s="390"/>
      <c r="AC227" s="390"/>
    </row>
    <row r="228" spans="1:29" s="352" customFormat="1" x14ac:dyDescent="0.15">
      <c r="A228" s="368">
        <v>1000209</v>
      </c>
      <c r="B228" s="369"/>
      <c r="C228" s="605"/>
      <c r="D228" s="606"/>
      <c r="E228" s="604"/>
      <c r="F228" s="605"/>
      <c r="G228" s="605"/>
      <c r="H228" s="605"/>
      <c r="I228" s="606"/>
      <c r="J228" s="370"/>
      <c r="K228" s="371"/>
      <c r="L228" s="372"/>
      <c r="M228" s="373"/>
      <c r="N228" s="373"/>
      <c r="O228" s="374"/>
      <c r="P228" s="314"/>
      <c r="Q228" s="315"/>
      <c r="R228" s="315"/>
      <c r="S228" s="315"/>
      <c r="T228" s="315"/>
      <c r="U228" s="375"/>
      <c r="V228" s="375"/>
      <c r="W228" s="375"/>
      <c r="X228" s="374"/>
      <c r="Y228" s="376"/>
      <c r="Z228" s="348"/>
      <c r="AA228" s="390"/>
      <c r="AB228" s="390"/>
      <c r="AC228" s="390"/>
    </row>
    <row r="229" spans="1:29" s="352" customFormat="1" x14ac:dyDescent="0.15">
      <c r="A229" s="368">
        <v>1000210</v>
      </c>
      <c r="B229" s="369"/>
      <c r="C229" s="605"/>
      <c r="D229" s="606"/>
      <c r="E229" s="604"/>
      <c r="F229" s="605"/>
      <c r="G229" s="605"/>
      <c r="H229" s="605"/>
      <c r="I229" s="606"/>
      <c r="J229" s="370"/>
      <c r="K229" s="371"/>
      <c r="L229" s="372"/>
      <c r="M229" s="373"/>
      <c r="N229" s="373"/>
      <c r="O229" s="374"/>
      <c r="P229" s="314"/>
      <c r="Q229" s="315"/>
      <c r="R229" s="315"/>
      <c r="S229" s="315"/>
      <c r="T229" s="315"/>
      <c r="U229" s="375"/>
      <c r="V229" s="375"/>
      <c r="W229" s="375"/>
      <c r="X229" s="374"/>
      <c r="Y229" s="376"/>
      <c r="Z229" s="348"/>
      <c r="AA229" s="390"/>
      <c r="AB229" s="390"/>
      <c r="AC229" s="390"/>
    </row>
    <row r="230" spans="1:29" s="352" customFormat="1" x14ac:dyDescent="0.15">
      <c r="A230" s="368">
        <v>1000211</v>
      </c>
      <c r="B230" s="369"/>
      <c r="C230" s="605"/>
      <c r="D230" s="606"/>
      <c r="E230" s="604"/>
      <c r="F230" s="605"/>
      <c r="G230" s="605"/>
      <c r="H230" s="605"/>
      <c r="I230" s="606"/>
      <c r="J230" s="370"/>
      <c r="K230" s="371"/>
      <c r="L230" s="372"/>
      <c r="M230" s="373"/>
      <c r="N230" s="373"/>
      <c r="O230" s="374"/>
      <c r="P230" s="314"/>
      <c r="Q230" s="315"/>
      <c r="R230" s="315"/>
      <c r="S230" s="315"/>
      <c r="T230" s="315"/>
      <c r="U230" s="375"/>
      <c r="V230" s="375"/>
      <c r="W230" s="375"/>
      <c r="X230" s="374"/>
      <c r="Y230" s="376"/>
      <c r="Z230" s="348"/>
      <c r="AA230" s="390"/>
      <c r="AB230" s="390"/>
      <c r="AC230" s="390"/>
    </row>
    <row r="231" spans="1:29" s="352" customFormat="1" x14ac:dyDescent="0.15">
      <c r="A231" s="368">
        <v>1000212</v>
      </c>
      <c r="B231" s="369"/>
      <c r="C231" s="605"/>
      <c r="D231" s="606"/>
      <c r="E231" s="604"/>
      <c r="F231" s="605"/>
      <c r="G231" s="605"/>
      <c r="H231" s="605"/>
      <c r="I231" s="606"/>
      <c r="J231" s="370"/>
      <c r="K231" s="371"/>
      <c r="L231" s="372"/>
      <c r="M231" s="373"/>
      <c r="N231" s="373"/>
      <c r="O231" s="374"/>
      <c r="P231" s="314"/>
      <c r="Q231" s="315"/>
      <c r="R231" s="315"/>
      <c r="S231" s="315"/>
      <c r="T231" s="315"/>
      <c r="U231" s="375"/>
      <c r="V231" s="375"/>
      <c r="W231" s="375"/>
      <c r="X231" s="374"/>
      <c r="Y231" s="376"/>
      <c r="Z231" s="348"/>
      <c r="AA231" s="390"/>
      <c r="AB231" s="390"/>
      <c r="AC231" s="390"/>
    </row>
    <row r="232" spans="1:29" s="352" customFormat="1" x14ac:dyDescent="0.15">
      <c r="A232" s="368">
        <v>1000213</v>
      </c>
      <c r="B232" s="369"/>
      <c r="C232" s="605"/>
      <c r="D232" s="606"/>
      <c r="E232" s="604"/>
      <c r="F232" s="605"/>
      <c r="G232" s="605"/>
      <c r="H232" s="605"/>
      <c r="I232" s="606"/>
      <c r="J232" s="370"/>
      <c r="K232" s="371"/>
      <c r="L232" s="372"/>
      <c r="M232" s="373"/>
      <c r="N232" s="373"/>
      <c r="O232" s="374"/>
      <c r="P232" s="314"/>
      <c r="Q232" s="315"/>
      <c r="R232" s="315"/>
      <c r="S232" s="315"/>
      <c r="T232" s="315"/>
      <c r="U232" s="375"/>
      <c r="V232" s="375"/>
      <c r="W232" s="375"/>
      <c r="X232" s="374"/>
      <c r="Y232" s="376"/>
      <c r="Z232" s="348"/>
      <c r="AA232" s="390"/>
      <c r="AB232" s="390"/>
      <c r="AC232" s="390"/>
    </row>
    <row r="233" spans="1:29" s="352" customFormat="1" x14ac:dyDescent="0.15">
      <c r="A233" s="368">
        <v>1000214</v>
      </c>
      <c r="B233" s="369"/>
      <c r="C233" s="605"/>
      <c r="D233" s="606"/>
      <c r="E233" s="604"/>
      <c r="F233" s="605"/>
      <c r="G233" s="605"/>
      <c r="H233" s="605"/>
      <c r="I233" s="606"/>
      <c r="J233" s="370"/>
      <c r="K233" s="371"/>
      <c r="L233" s="372"/>
      <c r="M233" s="373"/>
      <c r="N233" s="373"/>
      <c r="O233" s="374"/>
      <c r="P233" s="314"/>
      <c r="Q233" s="315"/>
      <c r="R233" s="315"/>
      <c r="S233" s="315"/>
      <c r="T233" s="315"/>
      <c r="U233" s="375"/>
      <c r="V233" s="375"/>
      <c r="W233" s="375"/>
      <c r="X233" s="374"/>
      <c r="Y233" s="376"/>
      <c r="Z233" s="348"/>
      <c r="AA233" s="390"/>
      <c r="AB233" s="390"/>
      <c r="AC233" s="390"/>
    </row>
    <row r="234" spans="1:29" s="352" customFormat="1" x14ac:dyDescent="0.15">
      <c r="A234" s="368">
        <v>1000215</v>
      </c>
      <c r="B234" s="369"/>
      <c r="C234" s="605"/>
      <c r="D234" s="606"/>
      <c r="E234" s="604"/>
      <c r="F234" s="605"/>
      <c r="G234" s="605"/>
      <c r="H234" s="605"/>
      <c r="I234" s="606"/>
      <c r="J234" s="370"/>
      <c r="K234" s="371"/>
      <c r="L234" s="372"/>
      <c r="M234" s="373"/>
      <c r="N234" s="373"/>
      <c r="O234" s="374"/>
      <c r="P234" s="314"/>
      <c r="Q234" s="315"/>
      <c r="R234" s="315"/>
      <c r="S234" s="315"/>
      <c r="T234" s="315"/>
      <c r="U234" s="375"/>
      <c r="V234" s="375"/>
      <c r="W234" s="375"/>
      <c r="X234" s="374"/>
      <c r="Y234" s="376"/>
      <c r="Z234" s="348"/>
      <c r="AA234" s="390"/>
      <c r="AB234" s="390"/>
      <c r="AC234" s="390"/>
    </row>
    <row r="235" spans="1:29" s="352" customFormat="1" x14ac:dyDescent="0.15">
      <c r="A235" s="368">
        <v>1000216</v>
      </c>
      <c r="B235" s="369"/>
      <c r="C235" s="605"/>
      <c r="D235" s="606"/>
      <c r="E235" s="604"/>
      <c r="F235" s="605"/>
      <c r="G235" s="605"/>
      <c r="H235" s="605"/>
      <c r="I235" s="606"/>
      <c r="J235" s="370"/>
      <c r="K235" s="371"/>
      <c r="L235" s="372"/>
      <c r="M235" s="373"/>
      <c r="N235" s="373"/>
      <c r="O235" s="374"/>
      <c r="P235" s="314"/>
      <c r="Q235" s="315"/>
      <c r="R235" s="315"/>
      <c r="S235" s="315"/>
      <c r="T235" s="315"/>
      <c r="U235" s="375"/>
      <c r="V235" s="375"/>
      <c r="W235" s="375"/>
      <c r="X235" s="374"/>
      <c r="Y235" s="376"/>
      <c r="Z235" s="348"/>
      <c r="AA235" s="390"/>
      <c r="AB235" s="390"/>
      <c r="AC235" s="390"/>
    </row>
    <row r="236" spans="1:29" s="352" customFormat="1" x14ac:dyDescent="0.15">
      <c r="A236" s="368">
        <v>1000217</v>
      </c>
      <c r="B236" s="369"/>
      <c r="C236" s="605"/>
      <c r="D236" s="606"/>
      <c r="E236" s="604"/>
      <c r="F236" s="605"/>
      <c r="G236" s="605"/>
      <c r="H236" s="605"/>
      <c r="I236" s="606"/>
      <c r="J236" s="370"/>
      <c r="K236" s="371"/>
      <c r="L236" s="372"/>
      <c r="M236" s="373"/>
      <c r="N236" s="373"/>
      <c r="O236" s="374"/>
      <c r="P236" s="314"/>
      <c r="Q236" s="315"/>
      <c r="R236" s="315"/>
      <c r="S236" s="315"/>
      <c r="T236" s="315"/>
      <c r="U236" s="375"/>
      <c r="V236" s="375"/>
      <c r="W236" s="375"/>
      <c r="X236" s="374"/>
      <c r="Y236" s="376"/>
      <c r="Z236" s="348"/>
      <c r="AA236" s="390"/>
      <c r="AB236" s="390"/>
      <c r="AC236" s="390"/>
    </row>
    <row r="237" spans="1:29" s="352" customFormat="1" x14ac:dyDescent="0.15">
      <c r="A237" s="368">
        <v>1000218</v>
      </c>
      <c r="B237" s="369"/>
      <c r="C237" s="605"/>
      <c r="D237" s="606"/>
      <c r="E237" s="604"/>
      <c r="F237" s="605"/>
      <c r="G237" s="605"/>
      <c r="H237" s="605"/>
      <c r="I237" s="606"/>
      <c r="J237" s="370"/>
      <c r="K237" s="371"/>
      <c r="L237" s="372"/>
      <c r="M237" s="373"/>
      <c r="N237" s="373"/>
      <c r="O237" s="374"/>
      <c r="P237" s="314"/>
      <c r="Q237" s="315"/>
      <c r="R237" s="315"/>
      <c r="S237" s="315"/>
      <c r="T237" s="315"/>
      <c r="U237" s="375"/>
      <c r="V237" s="375"/>
      <c r="W237" s="375"/>
      <c r="X237" s="374"/>
      <c r="Y237" s="376"/>
      <c r="Z237" s="348"/>
      <c r="AA237" s="390"/>
      <c r="AB237" s="390"/>
      <c r="AC237" s="390"/>
    </row>
    <row r="238" spans="1:29" s="352" customFormat="1" x14ac:dyDescent="0.15">
      <c r="A238" s="368">
        <v>1000219</v>
      </c>
      <c r="B238" s="369"/>
      <c r="C238" s="605"/>
      <c r="D238" s="606"/>
      <c r="E238" s="604"/>
      <c r="F238" s="605"/>
      <c r="G238" s="605"/>
      <c r="H238" s="605"/>
      <c r="I238" s="606"/>
      <c r="J238" s="370"/>
      <c r="K238" s="371"/>
      <c r="L238" s="372"/>
      <c r="M238" s="373"/>
      <c r="N238" s="373"/>
      <c r="O238" s="374"/>
      <c r="P238" s="314"/>
      <c r="Q238" s="315"/>
      <c r="R238" s="315"/>
      <c r="S238" s="315"/>
      <c r="T238" s="315"/>
      <c r="U238" s="375"/>
      <c r="V238" s="375"/>
      <c r="W238" s="375"/>
      <c r="X238" s="374"/>
      <c r="Y238" s="376"/>
      <c r="Z238" s="348"/>
      <c r="AA238" s="390"/>
      <c r="AB238" s="390"/>
      <c r="AC238" s="390"/>
    </row>
    <row r="239" spans="1:29" s="352" customFormat="1" x14ac:dyDescent="0.15">
      <c r="A239" s="368">
        <v>1000220</v>
      </c>
      <c r="B239" s="369"/>
      <c r="C239" s="605"/>
      <c r="D239" s="606"/>
      <c r="E239" s="604"/>
      <c r="F239" s="605"/>
      <c r="G239" s="605"/>
      <c r="H239" s="605"/>
      <c r="I239" s="606"/>
      <c r="J239" s="370"/>
      <c r="K239" s="371"/>
      <c r="L239" s="372"/>
      <c r="M239" s="373"/>
      <c r="N239" s="373"/>
      <c r="O239" s="374"/>
      <c r="P239" s="314"/>
      <c r="Q239" s="315"/>
      <c r="R239" s="315"/>
      <c r="S239" s="315"/>
      <c r="T239" s="315"/>
      <c r="U239" s="375"/>
      <c r="V239" s="375"/>
      <c r="W239" s="375"/>
      <c r="X239" s="374"/>
      <c r="Y239" s="376"/>
      <c r="Z239" s="348"/>
      <c r="AA239" s="390"/>
      <c r="AB239" s="390"/>
      <c r="AC239" s="390"/>
    </row>
    <row r="240" spans="1:29" s="352" customFormat="1" x14ac:dyDescent="0.15">
      <c r="A240" s="368">
        <v>1000221</v>
      </c>
      <c r="B240" s="369"/>
      <c r="C240" s="605"/>
      <c r="D240" s="606"/>
      <c r="E240" s="604"/>
      <c r="F240" s="605"/>
      <c r="G240" s="605"/>
      <c r="H240" s="605"/>
      <c r="I240" s="606"/>
      <c r="J240" s="370"/>
      <c r="K240" s="371"/>
      <c r="L240" s="372"/>
      <c r="M240" s="373"/>
      <c r="N240" s="373"/>
      <c r="O240" s="374"/>
      <c r="P240" s="314"/>
      <c r="Q240" s="315"/>
      <c r="R240" s="315"/>
      <c r="S240" s="315"/>
      <c r="T240" s="315"/>
      <c r="U240" s="375"/>
      <c r="V240" s="375"/>
      <c r="W240" s="375"/>
      <c r="X240" s="374"/>
      <c r="Y240" s="376"/>
      <c r="Z240" s="348"/>
      <c r="AA240" s="390"/>
      <c r="AB240" s="390"/>
      <c r="AC240" s="390"/>
    </row>
    <row r="241" spans="1:29" s="352" customFormat="1" x14ac:dyDescent="0.15">
      <c r="A241" s="368">
        <v>1000222</v>
      </c>
      <c r="B241" s="369"/>
      <c r="C241" s="605"/>
      <c r="D241" s="606"/>
      <c r="E241" s="604"/>
      <c r="F241" s="605"/>
      <c r="G241" s="605"/>
      <c r="H241" s="605"/>
      <c r="I241" s="606"/>
      <c r="J241" s="370"/>
      <c r="K241" s="371"/>
      <c r="L241" s="372"/>
      <c r="M241" s="373"/>
      <c r="N241" s="373"/>
      <c r="O241" s="374"/>
      <c r="P241" s="314"/>
      <c r="Q241" s="315"/>
      <c r="R241" s="315"/>
      <c r="S241" s="315"/>
      <c r="T241" s="315"/>
      <c r="U241" s="375"/>
      <c r="V241" s="375"/>
      <c r="W241" s="375"/>
      <c r="X241" s="374"/>
      <c r="Y241" s="376"/>
      <c r="Z241" s="348"/>
      <c r="AA241" s="390"/>
      <c r="AB241" s="390"/>
      <c r="AC241" s="390"/>
    </row>
    <row r="242" spans="1:29" s="352" customFormat="1" x14ac:dyDescent="0.15">
      <c r="A242" s="368">
        <v>1000223</v>
      </c>
      <c r="B242" s="369"/>
      <c r="C242" s="605"/>
      <c r="D242" s="606"/>
      <c r="E242" s="604"/>
      <c r="F242" s="605"/>
      <c r="G242" s="605"/>
      <c r="H242" s="605"/>
      <c r="I242" s="606"/>
      <c r="J242" s="370"/>
      <c r="K242" s="371"/>
      <c r="L242" s="372"/>
      <c r="M242" s="373"/>
      <c r="N242" s="373"/>
      <c r="O242" s="374"/>
      <c r="P242" s="314"/>
      <c r="Q242" s="315"/>
      <c r="R242" s="315"/>
      <c r="S242" s="315"/>
      <c r="T242" s="315"/>
      <c r="U242" s="375"/>
      <c r="V242" s="375"/>
      <c r="W242" s="375"/>
      <c r="X242" s="374"/>
      <c r="Y242" s="376"/>
      <c r="Z242" s="348"/>
      <c r="AA242" s="390"/>
      <c r="AB242" s="390"/>
      <c r="AC242" s="390"/>
    </row>
    <row r="243" spans="1:29" s="352" customFormat="1" x14ac:dyDescent="0.15">
      <c r="A243" s="368">
        <v>1000224</v>
      </c>
      <c r="B243" s="369"/>
      <c r="C243" s="605"/>
      <c r="D243" s="606"/>
      <c r="E243" s="604"/>
      <c r="F243" s="605"/>
      <c r="G243" s="605"/>
      <c r="H243" s="605"/>
      <c r="I243" s="606"/>
      <c r="J243" s="370"/>
      <c r="K243" s="371"/>
      <c r="L243" s="372"/>
      <c r="M243" s="373"/>
      <c r="N243" s="373"/>
      <c r="O243" s="374"/>
      <c r="P243" s="314"/>
      <c r="Q243" s="315"/>
      <c r="R243" s="315"/>
      <c r="S243" s="315"/>
      <c r="T243" s="315"/>
      <c r="U243" s="375"/>
      <c r="V243" s="375"/>
      <c r="W243" s="375"/>
      <c r="X243" s="374"/>
      <c r="Y243" s="376"/>
      <c r="Z243" s="348"/>
      <c r="AA243" s="390"/>
      <c r="AB243" s="390"/>
      <c r="AC243" s="390"/>
    </row>
    <row r="244" spans="1:29" s="352" customFormat="1" x14ac:dyDescent="0.15">
      <c r="A244" s="368">
        <v>1000225</v>
      </c>
      <c r="B244" s="369"/>
      <c r="C244" s="605"/>
      <c r="D244" s="606"/>
      <c r="E244" s="604"/>
      <c r="F244" s="605"/>
      <c r="G244" s="605"/>
      <c r="H244" s="605"/>
      <c r="I244" s="606"/>
      <c r="J244" s="370"/>
      <c r="K244" s="371"/>
      <c r="L244" s="372"/>
      <c r="M244" s="373"/>
      <c r="N244" s="373"/>
      <c r="O244" s="374"/>
      <c r="P244" s="314"/>
      <c r="Q244" s="315"/>
      <c r="R244" s="315"/>
      <c r="S244" s="315"/>
      <c r="T244" s="315"/>
      <c r="U244" s="375"/>
      <c r="V244" s="375"/>
      <c r="W244" s="375"/>
      <c r="X244" s="374"/>
      <c r="Y244" s="376"/>
      <c r="Z244" s="348"/>
      <c r="AA244" s="390"/>
      <c r="AB244" s="390"/>
      <c r="AC244" s="390"/>
    </row>
    <row r="245" spans="1:29" s="352" customFormat="1" x14ac:dyDescent="0.15">
      <c r="A245" s="368">
        <v>1000226</v>
      </c>
      <c r="B245" s="369"/>
      <c r="C245" s="605"/>
      <c r="D245" s="606"/>
      <c r="E245" s="604"/>
      <c r="F245" s="605"/>
      <c r="G245" s="605"/>
      <c r="H245" s="605"/>
      <c r="I245" s="606"/>
      <c r="J245" s="370"/>
      <c r="K245" s="371"/>
      <c r="L245" s="372"/>
      <c r="M245" s="373"/>
      <c r="N245" s="373"/>
      <c r="O245" s="374"/>
      <c r="P245" s="314"/>
      <c r="Q245" s="315"/>
      <c r="R245" s="315"/>
      <c r="S245" s="315"/>
      <c r="T245" s="315"/>
      <c r="U245" s="375"/>
      <c r="V245" s="375"/>
      <c r="W245" s="375"/>
      <c r="X245" s="374"/>
      <c r="Y245" s="376"/>
      <c r="Z245" s="348"/>
      <c r="AA245" s="390"/>
      <c r="AB245" s="390"/>
      <c r="AC245" s="390"/>
    </row>
    <row r="246" spans="1:29" s="352" customFormat="1" x14ac:dyDescent="0.15">
      <c r="A246" s="368">
        <v>1000227</v>
      </c>
      <c r="B246" s="369"/>
      <c r="C246" s="605"/>
      <c r="D246" s="606"/>
      <c r="E246" s="604"/>
      <c r="F246" s="605"/>
      <c r="G246" s="605"/>
      <c r="H246" s="605"/>
      <c r="I246" s="606"/>
      <c r="J246" s="370"/>
      <c r="K246" s="371"/>
      <c r="L246" s="372"/>
      <c r="M246" s="373"/>
      <c r="N246" s="373"/>
      <c r="O246" s="374"/>
      <c r="P246" s="314"/>
      <c r="Q246" s="315"/>
      <c r="R246" s="315"/>
      <c r="S246" s="315"/>
      <c r="T246" s="315"/>
      <c r="U246" s="375"/>
      <c r="V246" s="375"/>
      <c r="W246" s="375"/>
      <c r="X246" s="374"/>
      <c r="Y246" s="376"/>
      <c r="Z246" s="348"/>
      <c r="AA246" s="390"/>
      <c r="AB246" s="390"/>
      <c r="AC246" s="390"/>
    </row>
    <row r="247" spans="1:29" s="352" customFormat="1" x14ac:dyDescent="0.15">
      <c r="A247" s="368">
        <v>1000228</v>
      </c>
      <c r="B247" s="369"/>
      <c r="C247" s="605"/>
      <c r="D247" s="606"/>
      <c r="E247" s="604"/>
      <c r="F247" s="605"/>
      <c r="G247" s="605"/>
      <c r="H247" s="605"/>
      <c r="I247" s="606"/>
      <c r="J247" s="370"/>
      <c r="K247" s="371"/>
      <c r="L247" s="372"/>
      <c r="M247" s="373"/>
      <c r="N247" s="373"/>
      <c r="O247" s="374"/>
      <c r="P247" s="314"/>
      <c r="Q247" s="315"/>
      <c r="R247" s="315"/>
      <c r="S247" s="315"/>
      <c r="T247" s="315"/>
      <c r="U247" s="375"/>
      <c r="V247" s="375"/>
      <c r="W247" s="375"/>
      <c r="X247" s="374"/>
      <c r="Y247" s="376"/>
      <c r="Z247" s="348"/>
      <c r="AA247" s="390"/>
      <c r="AB247" s="390"/>
      <c r="AC247" s="390"/>
    </row>
    <row r="248" spans="1:29" s="352" customFormat="1" x14ac:dyDescent="0.15">
      <c r="A248" s="368">
        <v>1000229</v>
      </c>
      <c r="B248" s="369"/>
      <c r="C248" s="605"/>
      <c r="D248" s="606"/>
      <c r="E248" s="604"/>
      <c r="F248" s="605"/>
      <c r="G248" s="605"/>
      <c r="H248" s="605"/>
      <c r="I248" s="606"/>
      <c r="J248" s="370"/>
      <c r="K248" s="371"/>
      <c r="L248" s="372"/>
      <c r="M248" s="373"/>
      <c r="N248" s="373"/>
      <c r="O248" s="374"/>
      <c r="P248" s="314"/>
      <c r="Q248" s="315"/>
      <c r="R248" s="315"/>
      <c r="S248" s="315"/>
      <c r="T248" s="315"/>
      <c r="U248" s="375"/>
      <c r="V248" s="375"/>
      <c r="W248" s="375"/>
      <c r="X248" s="374"/>
      <c r="Y248" s="376"/>
      <c r="Z248" s="348"/>
      <c r="AA248" s="390"/>
      <c r="AB248" s="390"/>
      <c r="AC248" s="390"/>
    </row>
    <row r="249" spans="1:29" s="352" customFormat="1" x14ac:dyDescent="0.15">
      <c r="A249" s="368">
        <v>1000230</v>
      </c>
      <c r="B249" s="369"/>
      <c r="C249" s="605"/>
      <c r="D249" s="606"/>
      <c r="E249" s="604"/>
      <c r="F249" s="605"/>
      <c r="G249" s="605"/>
      <c r="H249" s="605"/>
      <c r="I249" s="606"/>
      <c r="J249" s="370"/>
      <c r="K249" s="371"/>
      <c r="L249" s="372"/>
      <c r="M249" s="373"/>
      <c r="N249" s="373"/>
      <c r="O249" s="374"/>
      <c r="P249" s="314"/>
      <c r="Q249" s="315"/>
      <c r="R249" s="315"/>
      <c r="S249" s="315"/>
      <c r="T249" s="315"/>
      <c r="U249" s="375"/>
      <c r="V249" s="375"/>
      <c r="W249" s="375"/>
      <c r="X249" s="374"/>
      <c r="Y249" s="376"/>
      <c r="Z249" s="348"/>
      <c r="AA249" s="390"/>
      <c r="AB249" s="390"/>
      <c r="AC249" s="390"/>
    </row>
    <row r="250" spans="1:29" s="352" customFormat="1" x14ac:dyDescent="0.15">
      <c r="A250" s="368">
        <v>1000231</v>
      </c>
      <c r="B250" s="369"/>
      <c r="C250" s="605"/>
      <c r="D250" s="606"/>
      <c r="E250" s="604"/>
      <c r="F250" s="605"/>
      <c r="G250" s="605"/>
      <c r="H250" s="605"/>
      <c r="I250" s="606"/>
      <c r="J250" s="370"/>
      <c r="K250" s="371"/>
      <c r="L250" s="372"/>
      <c r="M250" s="373"/>
      <c r="N250" s="373"/>
      <c r="O250" s="374"/>
      <c r="P250" s="314"/>
      <c r="Q250" s="315"/>
      <c r="R250" s="315"/>
      <c r="S250" s="315"/>
      <c r="T250" s="315"/>
      <c r="U250" s="375"/>
      <c r="V250" s="375"/>
      <c r="W250" s="375"/>
      <c r="X250" s="374"/>
      <c r="Y250" s="376"/>
      <c r="Z250" s="348"/>
      <c r="AA250" s="390"/>
      <c r="AB250" s="390"/>
      <c r="AC250" s="390"/>
    </row>
    <row r="251" spans="1:29" s="352" customFormat="1" x14ac:dyDescent="0.15">
      <c r="A251" s="368">
        <v>1000232</v>
      </c>
      <c r="B251" s="369"/>
      <c r="C251" s="605"/>
      <c r="D251" s="606"/>
      <c r="E251" s="604"/>
      <c r="F251" s="605"/>
      <c r="G251" s="605"/>
      <c r="H251" s="605"/>
      <c r="I251" s="606"/>
      <c r="J251" s="370"/>
      <c r="K251" s="371"/>
      <c r="L251" s="372"/>
      <c r="M251" s="373"/>
      <c r="N251" s="373"/>
      <c r="O251" s="374"/>
      <c r="P251" s="314"/>
      <c r="Q251" s="315"/>
      <c r="R251" s="315"/>
      <c r="S251" s="315"/>
      <c r="T251" s="315"/>
      <c r="U251" s="375"/>
      <c r="V251" s="375"/>
      <c r="W251" s="375"/>
      <c r="X251" s="374"/>
      <c r="Y251" s="376"/>
      <c r="Z251" s="348"/>
      <c r="AA251" s="390"/>
      <c r="AB251" s="390"/>
      <c r="AC251" s="390"/>
    </row>
    <row r="252" spans="1:29" s="352" customFormat="1" x14ac:dyDescent="0.15">
      <c r="A252" s="368">
        <v>1000233</v>
      </c>
      <c r="B252" s="369"/>
      <c r="C252" s="605"/>
      <c r="D252" s="606"/>
      <c r="E252" s="604"/>
      <c r="F252" s="605"/>
      <c r="G252" s="605"/>
      <c r="H252" s="605"/>
      <c r="I252" s="606"/>
      <c r="J252" s="370"/>
      <c r="K252" s="371"/>
      <c r="L252" s="372"/>
      <c r="M252" s="373"/>
      <c r="N252" s="373"/>
      <c r="O252" s="374"/>
      <c r="P252" s="314"/>
      <c r="Q252" s="315"/>
      <c r="R252" s="315"/>
      <c r="S252" s="315"/>
      <c r="T252" s="315"/>
      <c r="U252" s="375"/>
      <c r="V252" s="375"/>
      <c r="W252" s="375"/>
      <c r="X252" s="374"/>
      <c r="Y252" s="376"/>
      <c r="Z252" s="348"/>
      <c r="AA252" s="390"/>
      <c r="AB252" s="390"/>
      <c r="AC252" s="390"/>
    </row>
    <row r="253" spans="1:29" s="352" customFormat="1" x14ac:dyDescent="0.15">
      <c r="A253" s="368">
        <v>1000234</v>
      </c>
      <c r="B253" s="369"/>
      <c r="C253" s="605"/>
      <c r="D253" s="606"/>
      <c r="E253" s="604"/>
      <c r="F253" s="605"/>
      <c r="G253" s="605"/>
      <c r="H253" s="605"/>
      <c r="I253" s="606"/>
      <c r="J253" s="370"/>
      <c r="K253" s="371"/>
      <c r="L253" s="372"/>
      <c r="M253" s="373"/>
      <c r="N253" s="373"/>
      <c r="O253" s="374"/>
      <c r="P253" s="314"/>
      <c r="Q253" s="315"/>
      <c r="R253" s="315"/>
      <c r="S253" s="315"/>
      <c r="T253" s="315"/>
      <c r="U253" s="375"/>
      <c r="V253" s="375"/>
      <c r="W253" s="375"/>
      <c r="X253" s="374"/>
      <c r="Y253" s="376"/>
      <c r="Z253" s="348"/>
      <c r="AA253" s="390"/>
      <c r="AB253" s="390"/>
      <c r="AC253" s="390"/>
    </row>
    <row r="254" spans="1:29" s="352" customFormat="1" x14ac:dyDescent="0.15">
      <c r="A254" s="368">
        <v>1000235</v>
      </c>
      <c r="B254" s="369"/>
      <c r="C254" s="605"/>
      <c r="D254" s="606"/>
      <c r="E254" s="604"/>
      <c r="F254" s="605"/>
      <c r="G254" s="605"/>
      <c r="H254" s="605"/>
      <c r="I254" s="606"/>
      <c r="J254" s="370"/>
      <c r="K254" s="371"/>
      <c r="L254" s="372"/>
      <c r="M254" s="373"/>
      <c r="N254" s="373"/>
      <c r="O254" s="374"/>
      <c r="P254" s="314"/>
      <c r="Q254" s="315"/>
      <c r="R254" s="315"/>
      <c r="S254" s="315"/>
      <c r="T254" s="315"/>
      <c r="U254" s="375"/>
      <c r="V254" s="375"/>
      <c r="W254" s="375"/>
      <c r="X254" s="374"/>
      <c r="Y254" s="376"/>
      <c r="Z254" s="348"/>
      <c r="AA254" s="390"/>
      <c r="AB254" s="390"/>
      <c r="AC254" s="390"/>
    </row>
    <row r="255" spans="1:29" s="352" customFormat="1" x14ac:dyDescent="0.15">
      <c r="A255" s="368">
        <v>1000236</v>
      </c>
      <c r="B255" s="369"/>
      <c r="C255" s="605"/>
      <c r="D255" s="606"/>
      <c r="E255" s="604"/>
      <c r="F255" s="605"/>
      <c r="G255" s="605"/>
      <c r="H255" s="605"/>
      <c r="I255" s="606"/>
      <c r="J255" s="370"/>
      <c r="K255" s="371"/>
      <c r="L255" s="372"/>
      <c r="M255" s="373"/>
      <c r="N255" s="373"/>
      <c r="O255" s="374"/>
      <c r="P255" s="314"/>
      <c r="Q255" s="315"/>
      <c r="R255" s="315"/>
      <c r="S255" s="315"/>
      <c r="T255" s="315"/>
      <c r="U255" s="375"/>
      <c r="V255" s="375"/>
      <c r="W255" s="375"/>
      <c r="X255" s="374"/>
      <c r="Y255" s="376"/>
      <c r="Z255" s="348"/>
      <c r="AA255" s="390"/>
      <c r="AB255" s="390"/>
      <c r="AC255" s="390"/>
    </row>
    <row r="256" spans="1:29" s="352" customFormat="1" x14ac:dyDescent="0.15">
      <c r="A256" s="368">
        <v>1000237</v>
      </c>
      <c r="B256" s="369"/>
      <c r="C256" s="605"/>
      <c r="D256" s="606"/>
      <c r="E256" s="604"/>
      <c r="F256" s="605"/>
      <c r="G256" s="605"/>
      <c r="H256" s="605"/>
      <c r="I256" s="606"/>
      <c r="J256" s="370"/>
      <c r="K256" s="371"/>
      <c r="L256" s="372"/>
      <c r="M256" s="373"/>
      <c r="N256" s="373"/>
      <c r="O256" s="374"/>
      <c r="P256" s="314"/>
      <c r="Q256" s="315"/>
      <c r="R256" s="315"/>
      <c r="S256" s="315"/>
      <c r="T256" s="315"/>
      <c r="U256" s="375"/>
      <c r="V256" s="375"/>
      <c r="W256" s="375"/>
      <c r="X256" s="374"/>
      <c r="Y256" s="376"/>
      <c r="Z256" s="348"/>
      <c r="AA256" s="390"/>
      <c r="AB256" s="390"/>
      <c r="AC256" s="390"/>
    </row>
    <row r="257" spans="1:29" s="352" customFormat="1" x14ac:dyDescent="0.15">
      <c r="A257" s="368">
        <v>1000238</v>
      </c>
      <c r="B257" s="369"/>
      <c r="C257" s="605"/>
      <c r="D257" s="606"/>
      <c r="E257" s="604"/>
      <c r="F257" s="605"/>
      <c r="G257" s="605"/>
      <c r="H257" s="605"/>
      <c r="I257" s="606"/>
      <c r="J257" s="370"/>
      <c r="K257" s="371"/>
      <c r="L257" s="372"/>
      <c r="M257" s="373"/>
      <c r="N257" s="373"/>
      <c r="O257" s="374"/>
      <c r="P257" s="314"/>
      <c r="Q257" s="315"/>
      <c r="R257" s="315"/>
      <c r="S257" s="315"/>
      <c r="T257" s="315"/>
      <c r="U257" s="375"/>
      <c r="V257" s="375"/>
      <c r="W257" s="375"/>
      <c r="X257" s="374"/>
      <c r="Y257" s="376"/>
      <c r="Z257" s="348"/>
      <c r="AA257" s="390"/>
      <c r="AB257" s="390"/>
      <c r="AC257" s="390"/>
    </row>
    <row r="258" spans="1:29" s="352" customFormat="1" x14ac:dyDescent="0.15">
      <c r="A258" s="368">
        <v>1000239</v>
      </c>
      <c r="B258" s="369"/>
      <c r="C258" s="605"/>
      <c r="D258" s="606"/>
      <c r="E258" s="604"/>
      <c r="F258" s="605"/>
      <c r="G258" s="605"/>
      <c r="H258" s="605"/>
      <c r="I258" s="606"/>
      <c r="J258" s="370"/>
      <c r="K258" s="371"/>
      <c r="L258" s="372"/>
      <c r="M258" s="373"/>
      <c r="N258" s="373"/>
      <c r="O258" s="374"/>
      <c r="P258" s="314"/>
      <c r="Q258" s="315"/>
      <c r="R258" s="315"/>
      <c r="S258" s="315"/>
      <c r="T258" s="315"/>
      <c r="U258" s="375"/>
      <c r="V258" s="375"/>
      <c r="W258" s="375"/>
      <c r="X258" s="374"/>
      <c r="Y258" s="376"/>
      <c r="Z258" s="348"/>
      <c r="AA258" s="390"/>
      <c r="AB258" s="390"/>
      <c r="AC258" s="390"/>
    </row>
    <row r="259" spans="1:29" s="352" customFormat="1" x14ac:dyDescent="0.15">
      <c r="A259" s="368">
        <v>1000240</v>
      </c>
      <c r="B259" s="369"/>
      <c r="C259" s="605"/>
      <c r="D259" s="606"/>
      <c r="E259" s="604"/>
      <c r="F259" s="605"/>
      <c r="G259" s="605"/>
      <c r="H259" s="605"/>
      <c r="I259" s="606"/>
      <c r="J259" s="370"/>
      <c r="K259" s="371"/>
      <c r="L259" s="372"/>
      <c r="M259" s="373"/>
      <c r="N259" s="373"/>
      <c r="O259" s="374"/>
      <c r="P259" s="314"/>
      <c r="Q259" s="315"/>
      <c r="R259" s="315"/>
      <c r="S259" s="315"/>
      <c r="T259" s="315"/>
      <c r="U259" s="375"/>
      <c r="V259" s="375"/>
      <c r="W259" s="375"/>
      <c r="X259" s="374"/>
      <c r="Y259" s="376"/>
      <c r="Z259" s="348"/>
      <c r="AA259" s="390"/>
      <c r="AB259" s="390"/>
      <c r="AC259" s="390"/>
    </row>
    <row r="260" spans="1:29" s="352" customFormat="1" x14ac:dyDescent="0.15">
      <c r="A260" s="368">
        <v>1000241</v>
      </c>
      <c r="B260" s="369"/>
      <c r="C260" s="605"/>
      <c r="D260" s="606"/>
      <c r="E260" s="604"/>
      <c r="F260" s="605"/>
      <c r="G260" s="605"/>
      <c r="H260" s="605"/>
      <c r="I260" s="606"/>
      <c r="J260" s="370"/>
      <c r="K260" s="371"/>
      <c r="L260" s="372"/>
      <c r="M260" s="373"/>
      <c r="N260" s="373"/>
      <c r="O260" s="374"/>
      <c r="P260" s="314"/>
      <c r="Q260" s="315"/>
      <c r="R260" s="315"/>
      <c r="S260" s="315"/>
      <c r="T260" s="315"/>
      <c r="U260" s="375"/>
      <c r="V260" s="375"/>
      <c r="W260" s="375"/>
      <c r="X260" s="374"/>
      <c r="Y260" s="376"/>
      <c r="Z260" s="348"/>
      <c r="AA260" s="390"/>
      <c r="AB260" s="390"/>
      <c r="AC260" s="390"/>
    </row>
    <row r="261" spans="1:29" s="352" customFormat="1" x14ac:dyDescent="0.15">
      <c r="A261" s="368">
        <v>1000242</v>
      </c>
      <c r="B261" s="369"/>
      <c r="C261" s="605"/>
      <c r="D261" s="606"/>
      <c r="E261" s="604"/>
      <c r="F261" s="605"/>
      <c r="G261" s="605"/>
      <c r="H261" s="605"/>
      <c r="I261" s="606"/>
      <c r="J261" s="370"/>
      <c r="K261" s="371"/>
      <c r="L261" s="372"/>
      <c r="M261" s="373"/>
      <c r="N261" s="373"/>
      <c r="O261" s="374"/>
      <c r="P261" s="314"/>
      <c r="Q261" s="315"/>
      <c r="R261" s="315"/>
      <c r="S261" s="315"/>
      <c r="T261" s="315"/>
      <c r="U261" s="375"/>
      <c r="V261" s="375"/>
      <c r="W261" s="375"/>
      <c r="X261" s="374"/>
      <c r="Y261" s="376"/>
      <c r="Z261" s="348"/>
      <c r="AA261" s="390"/>
      <c r="AB261" s="390"/>
      <c r="AC261" s="390"/>
    </row>
    <row r="262" spans="1:29" s="352" customFormat="1" x14ac:dyDescent="0.15">
      <c r="A262" s="368">
        <v>1000243</v>
      </c>
      <c r="B262" s="369"/>
      <c r="C262" s="605"/>
      <c r="D262" s="606"/>
      <c r="E262" s="604"/>
      <c r="F262" s="605"/>
      <c r="G262" s="605"/>
      <c r="H262" s="605"/>
      <c r="I262" s="606"/>
      <c r="J262" s="370"/>
      <c r="K262" s="371"/>
      <c r="L262" s="372"/>
      <c r="M262" s="373"/>
      <c r="N262" s="373"/>
      <c r="O262" s="374"/>
      <c r="P262" s="314"/>
      <c r="Q262" s="315"/>
      <c r="R262" s="315"/>
      <c r="S262" s="315"/>
      <c r="T262" s="315"/>
      <c r="U262" s="375"/>
      <c r="V262" s="375"/>
      <c r="W262" s="375"/>
      <c r="X262" s="374"/>
      <c r="Y262" s="376"/>
      <c r="Z262" s="348"/>
      <c r="AA262" s="390"/>
      <c r="AB262" s="390"/>
      <c r="AC262" s="390"/>
    </row>
    <row r="263" spans="1:29" s="352" customFormat="1" x14ac:dyDescent="0.15">
      <c r="A263" s="368">
        <v>1000244</v>
      </c>
      <c r="B263" s="369"/>
      <c r="C263" s="605"/>
      <c r="D263" s="606"/>
      <c r="E263" s="604"/>
      <c r="F263" s="605"/>
      <c r="G263" s="605"/>
      <c r="H263" s="605"/>
      <c r="I263" s="606"/>
      <c r="J263" s="370"/>
      <c r="K263" s="371"/>
      <c r="L263" s="372"/>
      <c r="M263" s="373"/>
      <c r="N263" s="373"/>
      <c r="O263" s="374"/>
      <c r="P263" s="314"/>
      <c r="Q263" s="315"/>
      <c r="R263" s="315"/>
      <c r="S263" s="315"/>
      <c r="T263" s="315"/>
      <c r="U263" s="375"/>
      <c r="V263" s="375"/>
      <c r="W263" s="375"/>
      <c r="X263" s="374"/>
      <c r="Y263" s="376"/>
      <c r="Z263" s="348"/>
      <c r="AA263" s="390"/>
      <c r="AB263" s="390"/>
      <c r="AC263" s="390"/>
    </row>
    <row r="264" spans="1:29" s="352" customFormat="1" x14ac:dyDescent="0.15">
      <c r="A264" s="368">
        <v>1000245</v>
      </c>
      <c r="B264" s="369"/>
      <c r="C264" s="605"/>
      <c r="D264" s="606"/>
      <c r="E264" s="604"/>
      <c r="F264" s="605"/>
      <c r="G264" s="605"/>
      <c r="H264" s="605"/>
      <c r="I264" s="606"/>
      <c r="J264" s="370"/>
      <c r="K264" s="371"/>
      <c r="L264" s="372"/>
      <c r="M264" s="373"/>
      <c r="N264" s="373"/>
      <c r="O264" s="374"/>
      <c r="P264" s="314"/>
      <c r="Q264" s="315"/>
      <c r="R264" s="315"/>
      <c r="S264" s="315"/>
      <c r="T264" s="315"/>
      <c r="U264" s="375"/>
      <c r="V264" s="375"/>
      <c r="W264" s="375"/>
      <c r="X264" s="374"/>
      <c r="Y264" s="376"/>
      <c r="Z264" s="348"/>
      <c r="AA264" s="390"/>
      <c r="AB264" s="390"/>
      <c r="AC264" s="390"/>
    </row>
    <row r="265" spans="1:29" s="352" customFormat="1" x14ac:dyDescent="0.15">
      <c r="A265" s="368">
        <v>1000246</v>
      </c>
      <c r="B265" s="369"/>
      <c r="C265" s="605"/>
      <c r="D265" s="606"/>
      <c r="E265" s="604"/>
      <c r="F265" s="605"/>
      <c r="G265" s="605"/>
      <c r="H265" s="605"/>
      <c r="I265" s="606"/>
      <c r="J265" s="370"/>
      <c r="K265" s="371"/>
      <c r="L265" s="372"/>
      <c r="M265" s="373"/>
      <c r="N265" s="373"/>
      <c r="O265" s="374"/>
      <c r="P265" s="314"/>
      <c r="Q265" s="315"/>
      <c r="R265" s="315"/>
      <c r="S265" s="315"/>
      <c r="T265" s="315"/>
      <c r="U265" s="375"/>
      <c r="V265" s="375"/>
      <c r="W265" s="375"/>
      <c r="X265" s="374"/>
      <c r="Y265" s="376"/>
      <c r="Z265" s="348"/>
      <c r="AA265" s="390"/>
      <c r="AB265" s="390"/>
      <c r="AC265" s="390"/>
    </row>
    <row r="266" spans="1:29" s="352" customFormat="1" x14ac:dyDescent="0.15">
      <c r="A266" s="368">
        <v>1000247</v>
      </c>
      <c r="B266" s="369"/>
      <c r="C266" s="605"/>
      <c r="D266" s="606"/>
      <c r="E266" s="604"/>
      <c r="F266" s="605"/>
      <c r="G266" s="605"/>
      <c r="H266" s="605"/>
      <c r="I266" s="606"/>
      <c r="J266" s="370"/>
      <c r="K266" s="371"/>
      <c r="L266" s="372"/>
      <c r="M266" s="373"/>
      <c r="N266" s="373"/>
      <c r="O266" s="374"/>
      <c r="P266" s="314"/>
      <c r="Q266" s="315"/>
      <c r="R266" s="315"/>
      <c r="S266" s="315"/>
      <c r="T266" s="315"/>
      <c r="U266" s="375"/>
      <c r="V266" s="375"/>
      <c r="W266" s="375"/>
      <c r="X266" s="374"/>
      <c r="Y266" s="376"/>
      <c r="Z266" s="348"/>
      <c r="AA266" s="390"/>
      <c r="AB266" s="390"/>
      <c r="AC266" s="390"/>
    </row>
    <row r="267" spans="1:29" s="352" customFormat="1" x14ac:dyDescent="0.15">
      <c r="A267" s="368">
        <v>1000248</v>
      </c>
      <c r="B267" s="369"/>
      <c r="C267" s="605"/>
      <c r="D267" s="606"/>
      <c r="E267" s="604"/>
      <c r="F267" s="605"/>
      <c r="G267" s="605"/>
      <c r="H267" s="605"/>
      <c r="I267" s="606"/>
      <c r="J267" s="370"/>
      <c r="K267" s="371"/>
      <c r="L267" s="372"/>
      <c r="M267" s="373"/>
      <c r="N267" s="373"/>
      <c r="O267" s="374"/>
      <c r="P267" s="314"/>
      <c r="Q267" s="315"/>
      <c r="R267" s="315"/>
      <c r="S267" s="315"/>
      <c r="T267" s="315"/>
      <c r="U267" s="375"/>
      <c r="V267" s="375"/>
      <c r="W267" s="375"/>
      <c r="X267" s="374"/>
      <c r="Y267" s="376"/>
      <c r="Z267" s="348"/>
      <c r="AA267" s="390"/>
      <c r="AB267" s="390"/>
      <c r="AC267" s="390"/>
    </row>
    <row r="268" spans="1:29" s="352" customFormat="1" x14ac:dyDescent="0.15">
      <c r="A268" s="368">
        <v>1000249</v>
      </c>
      <c r="B268" s="369"/>
      <c r="C268" s="605"/>
      <c r="D268" s="606"/>
      <c r="E268" s="604"/>
      <c r="F268" s="605"/>
      <c r="G268" s="605"/>
      <c r="H268" s="605"/>
      <c r="I268" s="606"/>
      <c r="J268" s="370"/>
      <c r="K268" s="371"/>
      <c r="L268" s="372"/>
      <c r="M268" s="373"/>
      <c r="N268" s="373"/>
      <c r="O268" s="374"/>
      <c r="P268" s="314"/>
      <c r="Q268" s="315"/>
      <c r="R268" s="315"/>
      <c r="S268" s="315"/>
      <c r="T268" s="315"/>
      <c r="U268" s="375"/>
      <c r="V268" s="375"/>
      <c r="W268" s="375"/>
      <c r="X268" s="374"/>
      <c r="Y268" s="376"/>
      <c r="Z268" s="348"/>
      <c r="AA268" s="390"/>
      <c r="AB268" s="390"/>
      <c r="AC268" s="390"/>
    </row>
    <row r="269" spans="1:29" s="352" customFormat="1" x14ac:dyDescent="0.15">
      <c r="A269" s="368">
        <v>1000250</v>
      </c>
      <c r="B269" s="369"/>
      <c r="C269" s="605"/>
      <c r="D269" s="606"/>
      <c r="E269" s="604"/>
      <c r="F269" s="605"/>
      <c r="G269" s="605"/>
      <c r="H269" s="605"/>
      <c r="I269" s="606"/>
      <c r="J269" s="370"/>
      <c r="K269" s="371"/>
      <c r="L269" s="372"/>
      <c r="M269" s="373"/>
      <c r="N269" s="373"/>
      <c r="O269" s="374"/>
      <c r="P269" s="314"/>
      <c r="Q269" s="315"/>
      <c r="R269" s="315"/>
      <c r="S269" s="315"/>
      <c r="T269" s="315"/>
      <c r="U269" s="375"/>
      <c r="V269" s="375"/>
      <c r="W269" s="375"/>
      <c r="X269" s="374"/>
      <c r="Y269" s="376"/>
      <c r="Z269" s="348"/>
      <c r="AA269" s="390"/>
      <c r="AB269" s="390"/>
      <c r="AC269" s="390"/>
    </row>
    <row r="270" spans="1:29" s="352" customFormat="1" x14ac:dyDescent="0.15">
      <c r="A270" s="368">
        <v>1000251</v>
      </c>
      <c r="B270" s="369"/>
      <c r="C270" s="605"/>
      <c r="D270" s="606"/>
      <c r="E270" s="604"/>
      <c r="F270" s="605"/>
      <c r="G270" s="605"/>
      <c r="H270" s="605"/>
      <c r="I270" s="606"/>
      <c r="J270" s="370"/>
      <c r="K270" s="371"/>
      <c r="L270" s="372"/>
      <c r="M270" s="373"/>
      <c r="N270" s="373"/>
      <c r="O270" s="374"/>
      <c r="P270" s="314"/>
      <c r="Q270" s="315"/>
      <c r="R270" s="315"/>
      <c r="S270" s="315"/>
      <c r="T270" s="315"/>
      <c r="U270" s="375"/>
      <c r="V270" s="375"/>
      <c r="W270" s="375"/>
      <c r="X270" s="374"/>
      <c r="Y270" s="376"/>
      <c r="Z270" s="348"/>
    </row>
    <row r="271" spans="1:29" ht="19.5" customHeight="1" x14ac:dyDescent="0.2">
      <c r="A271" s="379" t="s">
        <v>1529</v>
      </c>
      <c r="B271" s="380"/>
      <c r="C271" s="381"/>
      <c r="D271" s="381"/>
      <c r="E271" s="382"/>
      <c r="F271" s="382"/>
      <c r="G271" s="382"/>
      <c r="H271" s="382"/>
      <c r="I271" s="382"/>
      <c r="J271" s="382"/>
      <c r="K271" s="381"/>
      <c r="L271" s="381"/>
      <c r="M271" s="381"/>
      <c r="N271" s="381"/>
      <c r="O271" s="383"/>
      <c r="P271" s="383"/>
      <c r="Q271" s="383"/>
      <c r="R271" s="383"/>
      <c r="S271" s="383"/>
      <c r="T271" s="383"/>
      <c r="U271" s="381"/>
      <c r="V271" s="381"/>
      <c r="W271" s="381"/>
      <c r="X271" s="381"/>
      <c r="Y271" s="382"/>
    </row>
    <row r="272" spans="1:29" ht="19.5" customHeight="1" x14ac:dyDescent="0.2">
      <c r="A272" s="379" t="s">
        <v>1530</v>
      </c>
      <c r="B272" s="380"/>
      <c r="C272" s="381"/>
      <c r="D272" s="381"/>
      <c r="E272" s="382"/>
      <c r="F272" s="382"/>
      <c r="G272" s="382"/>
      <c r="H272" s="382"/>
      <c r="I272" s="382"/>
      <c r="J272" s="382"/>
      <c r="K272" s="381"/>
      <c r="L272" s="381"/>
      <c r="M272" s="381"/>
      <c r="N272" s="381"/>
      <c r="O272" s="383"/>
      <c r="P272" s="383"/>
      <c r="Q272" s="383"/>
      <c r="R272" s="383"/>
      <c r="S272" s="383"/>
      <c r="T272" s="383"/>
      <c r="U272" s="381"/>
      <c r="V272" s="381"/>
      <c r="W272" s="381"/>
      <c r="X272" s="381"/>
      <c r="Y272" s="382"/>
    </row>
    <row r="273" spans="1:1" ht="19.5" customHeight="1" x14ac:dyDescent="0.2">
      <c r="A273" s="379" t="s">
        <v>1526</v>
      </c>
    </row>
  </sheetData>
  <sheetProtection algorithmName="SHA-512" hashValue="Ki9U3DyZPDeUsIbEfi7/33PaGC+FFNWTADzuRLhqcuLffRIFPFZE3o/r4woFbH+P8znllqWZY6YoAGHms1gFSQ==" saltValue="mQrZqu+vGe2yIt1REAPNDA==" spinCount="100000" sheet="1" objects="1" scenarios="1"/>
  <mergeCells count="566">
    <mergeCell ref="B1:Y1"/>
    <mergeCell ref="J6:M6"/>
    <mergeCell ref="J7:M7"/>
    <mergeCell ref="C29:D29"/>
    <mergeCell ref="C22:D22"/>
    <mergeCell ref="C24:D24"/>
    <mergeCell ref="C23:D23"/>
    <mergeCell ref="C28:D28"/>
    <mergeCell ref="C27:D27"/>
    <mergeCell ref="C26:D26"/>
    <mergeCell ref="C25:D25"/>
    <mergeCell ref="S13:T13"/>
    <mergeCell ref="Q10:R10"/>
    <mergeCell ref="Q11:R11"/>
    <mergeCell ref="Q12:R12"/>
    <mergeCell ref="Q13:R13"/>
    <mergeCell ref="E21:I21"/>
    <mergeCell ref="E22:I22"/>
    <mergeCell ref="E23:I23"/>
    <mergeCell ref="E24:I24"/>
    <mergeCell ref="E25:I25"/>
    <mergeCell ref="C3:C4"/>
    <mergeCell ref="E3:H3"/>
    <mergeCell ref="E4:H4"/>
    <mergeCell ref="E174:I174"/>
    <mergeCell ref="E175:I175"/>
    <mergeCell ref="E176:I176"/>
    <mergeCell ref="E177:I177"/>
    <mergeCell ref="E178:I178"/>
    <mergeCell ref="E179:I179"/>
    <mergeCell ref="E180:I180"/>
    <mergeCell ref="E181:I181"/>
    <mergeCell ref="C270:D270"/>
    <mergeCell ref="E270:I270"/>
    <mergeCell ref="E191:I191"/>
    <mergeCell ref="E192:I192"/>
    <mergeCell ref="E193:I193"/>
    <mergeCell ref="E194:I194"/>
    <mergeCell ref="E190:I190"/>
    <mergeCell ref="C174:D174"/>
    <mergeCell ref="C175:D175"/>
    <mergeCell ref="C176:D176"/>
    <mergeCell ref="C177:D177"/>
    <mergeCell ref="C178:D178"/>
    <mergeCell ref="C179:D179"/>
    <mergeCell ref="C180:D180"/>
    <mergeCell ref="C181:D181"/>
    <mergeCell ref="C182:D182"/>
    <mergeCell ref="E183:I183"/>
    <mergeCell ref="E184:I184"/>
    <mergeCell ref="E185:I185"/>
    <mergeCell ref="E186:I186"/>
    <mergeCell ref="E187:I187"/>
    <mergeCell ref="E188:I188"/>
    <mergeCell ref="E189:I189"/>
    <mergeCell ref="E132:I132"/>
    <mergeCell ref="E133:I133"/>
    <mergeCell ref="E134:I134"/>
    <mergeCell ref="E135:I135"/>
    <mergeCell ref="E136:I136"/>
    <mergeCell ref="E137:I137"/>
    <mergeCell ref="E138:I138"/>
    <mergeCell ref="E165:I165"/>
    <mergeCell ref="E139:I139"/>
    <mergeCell ref="E140:I140"/>
    <mergeCell ref="E150:I150"/>
    <mergeCell ref="E151:I151"/>
    <mergeCell ref="E152:I152"/>
    <mergeCell ref="E153:I153"/>
    <mergeCell ref="E141:I141"/>
    <mergeCell ref="E142:I142"/>
    <mergeCell ref="E143:I143"/>
    <mergeCell ref="E97:I97"/>
    <mergeCell ref="E98:I98"/>
    <mergeCell ref="E116:I116"/>
    <mergeCell ref="E117:I117"/>
    <mergeCell ref="E118:I118"/>
    <mergeCell ref="E119:I119"/>
    <mergeCell ref="E120:I120"/>
    <mergeCell ref="E173:I173"/>
    <mergeCell ref="E182:I182"/>
    <mergeCell ref="E144:I144"/>
    <mergeCell ref="E145:I145"/>
    <mergeCell ref="E146:I146"/>
    <mergeCell ref="E147:I147"/>
    <mergeCell ref="E148:I148"/>
    <mergeCell ref="E149:I149"/>
    <mergeCell ref="E123:I123"/>
    <mergeCell ref="E124:I124"/>
    <mergeCell ref="E125:I125"/>
    <mergeCell ref="E126:I126"/>
    <mergeCell ref="E127:I127"/>
    <mergeCell ref="E128:I128"/>
    <mergeCell ref="E129:I129"/>
    <mergeCell ref="E130:I130"/>
    <mergeCell ref="E131:I131"/>
    <mergeCell ref="E121:I121"/>
    <mergeCell ref="E122:I122"/>
    <mergeCell ref="E107:I107"/>
    <mergeCell ref="E108:I108"/>
    <mergeCell ref="E109:I109"/>
    <mergeCell ref="E110:I110"/>
    <mergeCell ref="E111:I111"/>
    <mergeCell ref="E112:I112"/>
    <mergeCell ref="E113:I113"/>
    <mergeCell ref="E114:I114"/>
    <mergeCell ref="E73:I73"/>
    <mergeCell ref="E74:I74"/>
    <mergeCell ref="E75:I75"/>
    <mergeCell ref="E76:I76"/>
    <mergeCell ref="E115:I115"/>
    <mergeCell ref="E78:I78"/>
    <mergeCell ref="E79:I79"/>
    <mergeCell ref="E80:I80"/>
    <mergeCell ref="E81:I81"/>
    <mergeCell ref="E82:I82"/>
    <mergeCell ref="E83:I83"/>
    <mergeCell ref="E84:I84"/>
    <mergeCell ref="E85:I85"/>
    <mergeCell ref="E86:I86"/>
    <mergeCell ref="E87:I87"/>
    <mergeCell ref="E88:I88"/>
    <mergeCell ref="E89:I89"/>
    <mergeCell ref="E90:I90"/>
    <mergeCell ref="E91:I91"/>
    <mergeCell ref="E92:I92"/>
    <mergeCell ref="E93:I93"/>
    <mergeCell ref="E94:I94"/>
    <mergeCell ref="E95:I95"/>
    <mergeCell ref="E96:I96"/>
    <mergeCell ref="E64:I64"/>
    <mergeCell ref="E65:I65"/>
    <mergeCell ref="E66:I66"/>
    <mergeCell ref="E67:I67"/>
    <mergeCell ref="E68:I68"/>
    <mergeCell ref="E69:I69"/>
    <mergeCell ref="E70:I70"/>
    <mergeCell ref="E71:I71"/>
    <mergeCell ref="E72:I72"/>
    <mergeCell ref="E55:I55"/>
    <mergeCell ref="E56:I56"/>
    <mergeCell ref="E57:I57"/>
    <mergeCell ref="E58:I58"/>
    <mergeCell ref="E59:I59"/>
    <mergeCell ref="E60:I60"/>
    <mergeCell ref="E61:I61"/>
    <mergeCell ref="E62:I62"/>
    <mergeCell ref="E63:I63"/>
    <mergeCell ref="C117:D117"/>
    <mergeCell ref="C111:D111"/>
    <mergeCell ref="C90:D90"/>
    <mergeCell ref="C63:D63"/>
    <mergeCell ref="C64:D64"/>
    <mergeCell ref="C113:D113"/>
    <mergeCell ref="C103:D103"/>
    <mergeCell ref="C92:D92"/>
    <mergeCell ref="C99:D99"/>
    <mergeCell ref="C89:D89"/>
    <mergeCell ref="C100:D100"/>
    <mergeCell ref="C93:D93"/>
    <mergeCell ref="C94:D94"/>
    <mergeCell ref="C97:D97"/>
    <mergeCell ref="C48:D48"/>
    <mergeCell ref="C21:D21"/>
    <mergeCell ref="C79:D79"/>
    <mergeCell ref="C74:D74"/>
    <mergeCell ref="C75:D75"/>
    <mergeCell ref="C67:D67"/>
    <mergeCell ref="C73:D73"/>
    <mergeCell ref="C65:D65"/>
    <mergeCell ref="C96:D96"/>
    <mergeCell ref="C76:D76"/>
    <mergeCell ref="C56:D56"/>
    <mergeCell ref="C80:D80"/>
    <mergeCell ref="E50:I50"/>
    <mergeCell ref="E51:I51"/>
    <mergeCell ref="E52:I52"/>
    <mergeCell ref="E53:I53"/>
    <mergeCell ref="E54:I54"/>
    <mergeCell ref="E26:I26"/>
    <mergeCell ref="C84:D84"/>
    <mergeCell ref="C85:D85"/>
    <mergeCell ref="C53:D53"/>
    <mergeCell ref="C52:D52"/>
    <mergeCell ref="C51:D51"/>
    <mergeCell ref="C50:D50"/>
    <mergeCell ref="C49:D49"/>
    <mergeCell ref="C38:D38"/>
    <mergeCell ref="C33:D33"/>
    <mergeCell ref="C32:D32"/>
    <mergeCell ref="C31:D31"/>
    <mergeCell ref="C30:D30"/>
    <mergeCell ref="E77:I77"/>
    <mergeCell ref="E41:I41"/>
    <mergeCell ref="E42:I42"/>
    <mergeCell ref="E43:I43"/>
    <mergeCell ref="E44:I44"/>
    <mergeCell ref="E45:I45"/>
    <mergeCell ref="C5:D5"/>
    <mergeCell ref="E5:H5"/>
    <mergeCell ref="C17:D19"/>
    <mergeCell ref="C6:D6"/>
    <mergeCell ref="E10:H10"/>
    <mergeCell ref="C7:D7"/>
    <mergeCell ref="C8:D8"/>
    <mergeCell ref="E8:G8"/>
    <mergeCell ref="E9:H9"/>
    <mergeCell ref="C9:D9"/>
    <mergeCell ref="C10:D10"/>
    <mergeCell ref="B17:B19"/>
    <mergeCell ref="C20:D20"/>
    <mergeCell ref="C118:D118"/>
    <mergeCell ref="C119:D119"/>
    <mergeCell ref="C87:D87"/>
    <mergeCell ref="C88:D88"/>
    <mergeCell ref="C69:D69"/>
    <mergeCell ref="C70:D70"/>
    <mergeCell ref="C77:D77"/>
    <mergeCell ref="C78:D78"/>
    <mergeCell ref="C114:D114"/>
    <mergeCell ref="C115:D115"/>
    <mergeCell ref="C106:D106"/>
    <mergeCell ref="C112:D112"/>
    <mergeCell ref="C107:D107"/>
    <mergeCell ref="C108:D108"/>
    <mergeCell ref="C110:D110"/>
    <mergeCell ref="C86:D86"/>
    <mergeCell ref="C68:D68"/>
    <mergeCell ref="C116:D116"/>
    <mergeCell ref="C41:D41"/>
    <mergeCell ref="C95:D95"/>
    <mergeCell ref="C40:D40"/>
    <mergeCell ref="C104:D104"/>
    <mergeCell ref="S3:T3"/>
    <mergeCell ref="Q15:R15"/>
    <mergeCell ref="L17:O17"/>
    <mergeCell ref="N18:N19"/>
    <mergeCell ref="O18:O19"/>
    <mergeCell ref="K17:K19"/>
    <mergeCell ref="Q9:R9"/>
    <mergeCell ref="J17:J19"/>
    <mergeCell ref="S4:T4"/>
    <mergeCell ref="S5:T5"/>
    <mergeCell ref="S12:T12"/>
    <mergeCell ref="S11:T11"/>
    <mergeCell ref="S7:T7"/>
    <mergeCell ref="S8:T8"/>
    <mergeCell ref="S9:T9"/>
    <mergeCell ref="Q14:R14"/>
    <mergeCell ref="O5:P15"/>
    <mergeCell ref="S10:T10"/>
    <mergeCell ref="Q6:R6"/>
    <mergeCell ref="Q7:R7"/>
    <mergeCell ref="Q8:R8"/>
    <mergeCell ref="S6:T6"/>
    <mergeCell ref="S15:T15"/>
    <mergeCell ref="S14:T14"/>
    <mergeCell ref="E2:P2"/>
    <mergeCell ref="F6:H6"/>
    <mergeCell ref="F7:H7"/>
    <mergeCell ref="J3:M3"/>
    <mergeCell ref="J4:M4"/>
    <mergeCell ref="O3:P3"/>
    <mergeCell ref="O4:P4"/>
    <mergeCell ref="Q3:R3"/>
    <mergeCell ref="Q4:R4"/>
    <mergeCell ref="Q5:R5"/>
    <mergeCell ref="C121:D121"/>
    <mergeCell ref="C105:D105"/>
    <mergeCell ref="C109:D109"/>
    <mergeCell ref="C81:D81"/>
    <mergeCell ref="C82:D82"/>
    <mergeCell ref="C83:D83"/>
    <mergeCell ref="C98:D98"/>
    <mergeCell ref="C91:D91"/>
    <mergeCell ref="Y17:Y19"/>
    <mergeCell ref="R18:T18"/>
    <mergeCell ref="W18:W19"/>
    <mergeCell ref="X18:X19"/>
    <mergeCell ref="P18:Q18"/>
    <mergeCell ref="P17:X17"/>
    <mergeCell ref="E17:I19"/>
    <mergeCell ref="E20:I20"/>
    <mergeCell ref="C101:D101"/>
    <mergeCell ref="C102:D102"/>
    <mergeCell ref="C66:D66"/>
    <mergeCell ref="C46:D46"/>
    <mergeCell ref="C39:D39"/>
    <mergeCell ref="C71:D71"/>
    <mergeCell ref="C72:D72"/>
    <mergeCell ref="C54:D54"/>
    <mergeCell ref="C122:D122"/>
    <mergeCell ref="C123:D123"/>
    <mergeCell ref="C124:D124"/>
    <mergeCell ref="C125:D125"/>
    <mergeCell ref="C126:D126"/>
    <mergeCell ref="C127:D127"/>
    <mergeCell ref="C128:D128"/>
    <mergeCell ref="C34:D34"/>
    <mergeCell ref="C35:D35"/>
    <mergeCell ref="C36:D36"/>
    <mergeCell ref="C37:D37"/>
    <mergeCell ref="C55:D55"/>
    <mergeCell ref="C62:D62"/>
    <mergeCell ref="C57:D57"/>
    <mergeCell ref="C58:D58"/>
    <mergeCell ref="C61:D61"/>
    <mergeCell ref="C60:D60"/>
    <mergeCell ref="C59:D59"/>
    <mergeCell ref="C47:D47"/>
    <mergeCell ref="C45:D45"/>
    <mergeCell ref="C44:D44"/>
    <mergeCell ref="C43:D43"/>
    <mergeCell ref="C42:D42"/>
    <mergeCell ref="C120:D120"/>
    <mergeCell ref="C129:D129"/>
    <mergeCell ref="C130:D130"/>
    <mergeCell ref="C131:D131"/>
    <mergeCell ref="C132:D132"/>
    <mergeCell ref="C133:D133"/>
    <mergeCell ref="C134:D134"/>
    <mergeCell ref="C135:D135"/>
    <mergeCell ref="C136:D136"/>
    <mergeCell ref="C137:D137"/>
    <mergeCell ref="C138:D138"/>
    <mergeCell ref="C139:D139"/>
    <mergeCell ref="C140:D140"/>
    <mergeCell ref="C141:D141"/>
    <mergeCell ref="C142:D142"/>
    <mergeCell ref="C143:D143"/>
    <mergeCell ref="C144:D144"/>
    <mergeCell ref="C145:D145"/>
    <mergeCell ref="C146:D146"/>
    <mergeCell ref="C147:D147"/>
    <mergeCell ref="C148:D148"/>
    <mergeCell ref="C149:D149"/>
    <mergeCell ref="C150:D150"/>
    <mergeCell ref="C151:D151"/>
    <mergeCell ref="C152:D152"/>
    <mergeCell ref="C153:D153"/>
    <mergeCell ref="C154:D154"/>
    <mergeCell ref="C155:D155"/>
    <mergeCell ref="C156:D156"/>
    <mergeCell ref="C157:D157"/>
    <mergeCell ref="C158:D158"/>
    <mergeCell ref="C159:D159"/>
    <mergeCell ref="C160:D160"/>
    <mergeCell ref="C161:D161"/>
    <mergeCell ref="C162:D162"/>
    <mergeCell ref="C163:D163"/>
    <mergeCell ref="C164:D164"/>
    <mergeCell ref="C165:D165"/>
    <mergeCell ref="C166:D166"/>
    <mergeCell ref="C167:D167"/>
    <mergeCell ref="C168:D168"/>
    <mergeCell ref="C169:D169"/>
    <mergeCell ref="C170:D170"/>
    <mergeCell ref="C171:D171"/>
    <mergeCell ref="C172:D172"/>
    <mergeCell ref="C173:D173"/>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C224:D224"/>
    <mergeCell ref="C225:D225"/>
    <mergeCell ref="C226:D226"/>
    <mergeCell ref="C227:D227"/>
    <mergeCell ref="C251:D251"/>
    <mergeCell ref="C252:D252"/>
    <mergeCell ref="C253:D253"/>
    <mergeCell ref="C228:D228"/>
    <mergeCell ref="C229:D229"/>
    <mergeCell ref="C230:D230"/>
    <mergeCell ref="C231:D231"/>
    <mergeCell ref="C232:D232"/>
    <mergeCell ref="C233:D233"/>
    <mergeCell ref="C234:D234"/>
    <mergeCell ref="C235:D235"/>
    <mergeCell ref="C236:D236"/>
    <mergeCell ref="C269:D269"/>
    <mergeCell ref="C255:D255"/>
    <mergeCell ref="C256:D256"/>
    <mergeCell ref="C257:D257"/>
    <mergeCell ref="C258:D258"/>
    <mergeCell ref="C259:D259"/>
    <mergeCell ref="C260:D260"/>
    <mergeCell ref="C261:D261"/>
    <mergeCell ref="C262:D262"/>
    <mergeCell ref="C263:D263"/>
    <mergeCell ref="E104:I104"/>
    <mergeCell ref="E105:I105"/>
    <mergeCell ref="E106:I106"/>
    <mergeCell ref="E36:I36"/>
    <mergeCell ref="C264:D264"/>
    <mergeCell ref="C265:D265"/>
    <mergeCell ref="C266:D266"/>
    <mergeCell ref="C267:D267"/>
    <mergeCell ref="C268:D268"/>
    <mergeCell ref="C254:D254"/>
    <mergeCell ref="C237:D237"/>
    <mergeCell ref="C238:D238"/>
    <mergeCell ref="C239:D239"/>
    <mergeCell ref="C240:D240"/>
    <mergeCell ref="C241:D241"/>
    <mergeCell ref="C242:D242"/>
    <mergeCell ref="C243:D243"/>
    <mergeCell ref="C244:D244"/>
    <mergeCell ref="C245:D245"/>
    <mergeCell ref="C246:D246"/>
    <mergeCell ref="C247:D247"/>
    <mergeCell ref="C248:D248"/>
    <mergeCell ref="C249:D249"/>
    <mergeCell ref="C250:D250"/>
    <mergeCell ref="E27:I27"/>
    <mergeCell ref="E28:I28"/>
    <mergeCell ref="E29:I29"/>
    <mergeCell ref="E30:I30"/>
    <mergeCell ref="E31:I31"/>
    <mergeCell ref="E32:I32"/>
    <mergeCell ref="E33:I33"/>
    <mergeCell ref="E34:I34"/>
    <mergeCell ref="E35:I35"/>
    <mergeCell ref="E37:I37"/>
    <mergeCell ref="E38:I38"/>
    <mergeCell ref="E39:I39"/>
    <mergeCell ref="E40:I40"/>
    <mergeCell ref="E204:I204"/>
    <mergeCell ref="E205:I205"/>
    <mergeCell ref="E206:I206"/>
    <mergeCell ref="E207:I207"/>
    <mergeCell ref="E208:I208"/>
    <mergeCell ref="E200:I200"/>
    <mergeCell ref="E201:I201"/>
    <mergeCell ref="E202:I202"/>
    <mergeCell ref="E203:I203"/>
    <mergeCell ref="E46:I46"/>
    <mergeCell ref="E47:I47"/>
    <mergeCell ref="E48:I48"/>
    <mergeCell ref="E49:I49"/>
    <mergeCell ref="E172:I172"/>
    <mergeCell ref="E166:I166"/>
    <mergeCell ref="E99:I99"/>
    <mergeCell ref="E100:I100"/>
    <mergeCell ref="E101:I101"/>
    <mergeCell ref="E102:I102"/>
    <mergeCell ref="E103:I103"/>
    <mergeCell ref="E209:I209"/>
    <mergeCell ref="E210:I210"/>
    <mergeCell ref="E211:I211"/>
    <mergeCell ref="E154:I154"/>
    <mergeCell ref="E155:I155"/>
    <mergeCell ref="E156:I156"/>
    <mergeCell ref="E157:I157"/>
    <mergeCell ref="E158:I158"/>
    <mergeCell ref="E159:I159"/>
    <mergeCell ref="E160:I160"/>
    <mergeCell ref="E161:I161"/>
    <mergeCell ref="E162:I162"/>
    <mergeCell ref="E163:I163"/>
    <mergeCell ref="E164:I164"/>
    <mergeCell ref="E167:I167"/>
    <mergeCell ref="E168:I168"/>
    <mergeCell ref="E169:I169"/>
    <mergeCell ref="E170:I170"/>
    <mergeCell ref="E171:I171"/>
    <mergeCell ref="E195:I195"/>
    <mergeCell ref="E196:I196"/>
    <mergeCell ref="E197:I197"/>
    <mergeCell ref="E198:I198"/>
    <mergeCell ref="E199:I199"/>
    <mergeCell ref="E212:I212"/>
    <mergeCell ref="E213:I213"/>
    <mergeCell ref="E214:I214"/>
    <mergeCell ref="E215:I215"/>
    <mergeCell ref="E216:I216"/>
    <mergeCell ref="E217:I217"/>
    <mergeCell ref="E231:I231"/>
    <mergeCell ref="E232:I232"/>
    <mergeCell ref="E233:I233"/>
    <mergeCell ref="E218:I218"/>
    <mergeCell ref="E219:I219"/>
    <mergeCell ref="E220:I220"/>
    <mergeCell ref="E261:I261"/>
    <mergeCell ref="E221:I221"/>
    <mergeCell ref="E222:I222"/>
    <mergeCell ref="E223:I223"/>
    <mergeCell ref="E224:I224"/>
    <mergeCell ref="E225:I225"/>
    <mergeCell ref="E226:I226"/>
    <mergeCell ref="E227:I227"/>
    <mergeCell ref="E228:I228"/>
    <mergeCell ref="E229:I229"/>
    <mergeCell ref="E244:I244"/>
    <mergeCell ref="E245:I245"/>
    <mergeCell ref="E234:I234"/>
    <mergeCell ref="E235:I235"/>
    <mergeCell ref="E236:I236"/>
    <mergeCell ref="E237:I237"/>
    <mergeCell ref="E238:I238"/>
    <mergeCell ref="E239:I239"/>
    <mergeCell ref="E240:I240"/>
    <mergeCell ref="E241:I241"/>
    <mergeCell ref="E242:I242"/>
    <mergeCell ref="E243:I243"/>
    <mergeCell ref="E262:I262"/>
    <mergeCell ref="E230:I230"/>
    <mergeCell ref="E263:I263"/>
    <mergeCell ref="E264:I264"/>
    <mergeCell ref="E265:I265"/>
    <mergeCell ref="E266:I266"/>
    <mergeCell ref="E267:I267"/>
    <mergeCell ref="E268:I268"/>
    <mergeCell ref="E269:I269"/>
    <mergeCell ref="E246:I246"/>
    <mergeCell ref="E247:I247"/>
    <mergeCell ref="E248:I248"/>
    <mergeCell ref="E249:I249"/>
    <mergeCell ref="E250:I250"/>
    <mergeCell ref="E251:I251"/>
    <mergeCell ref="E252:I252"/>
    <mergeCell ref="E253:I253"/>
    <mergeCell ref="E254:I254"/>
    <mergeCell ref="E255:I255"/>
    <mergeCell ref="E256:I256"/>
    <mergeCell ref="E257:I257"/>
    <mergeCell ref="E258:I258"/>
    <mergeCell ref="E259:I259"/>
    <mergeCell ref="E260:I260"/>
  </mergeCells>
  <phoneticPr fontId="11"/>
  <conditionalFormatting sqref="L20:M270">
    <cfRule type="cellIs" dxfId="18" priority="3344" operator="equal">
      <formula>"ERROR"</formula>
    </cfRule>
  </conditionalFormatting>
  <conditionalFormatting sqref="N20:O270">
    <cfRule type="cellIs" dxfId="17" priority="3321" operator="between">
      <formula>100</formula>
      <formula>1000000000</formula>
    </cfRule>
  </conditionalFormatting>
  <conditionalFormatting sqref="W20:X270">
    <cfRule type="cellIs" dxfId="16" priority="3320" operator="between">
      <formula>100.00000000001</formula>
      <formula>10000000000</formula>
    </cfRule>
  </conditionalFormatting>
  <conditionalFormatting sqref="S6">
    <cfRule type="cellIs" dxfId="15" priority="2503" operator="lessThan">
      <formula>$Q$6*0.0000001</formula>
    </cfRule>
  </conditionalFormatting>
  <conditionalFormatting sqref="S5">
    <cfRule type="cellIs" dxfId="14" priority="2502" operator="lessThan">
      <formula>$Q$5*0.0000001</formula>
    </cfRule>
  </conditionalFormatting>
  <conditionalFormatting sqref="S4:T4">
    <cfRule type="cellIs" dxfId="13" priority="2501" operator="lessThan">
      <formula>$Q$4*0.000001</formula>
    </cfRule>
  </conditionalFormatting>
  <conditionalFormatting sqref="S15:T15">
    <cfRule type="cellIs" dxfId="12" priority="2308" operator="lessThan">
      <formula>$Q$15*0.00001</formula>
    </cfRule>
  </conditionalFormatting>
  <conditionalFormatting sqref="S14:T14">
    <cfRule type="expression" dxfId="11" priority="1902">
      <formula>$S$14&lt;$Q$14*0.000001</formula>
    </cfRule>
  </conditionalFormatting>
  <conditionalFormatting sqref="R20:R270">
    <cfRule type="expression" dxfId="10" priority="1176">
      <formula>$Z20="保護面とマスクを同時に選択することはできません"</formula>
    </cfRule>
  </conditionalFormatting>
  <conditionalFormatting sqref="P20:P270">
    <cfRule type="expression" dxfId="9" priority="1174">
      <formula>AND($Z20="保護面とマスクを同時に選択することはできません", OR($P20="マスク１", $P20="マスク２"))</formula>
    </cfRule>
  </conditionalFormatting>
  <conditionalFormatting sqref="S20:S270">
    <cfRule type="expression" dxfId="8" priority="1173">
      <formula>AND($Z20="保護面とマスクを同時に選択することはできません", OR($S20="マスク１", $S20="マスク２"))</formula>
    </cfRule>
  </conditionalFormatting>
  <conditionalFormatting sqref="S7:T7">
    <cfRule type="expression" dxfId="7" priority="158">
      <formula>$S$7&lt;$Q$7*0.000001</formula>
    </cfRule>
  </conditionalFormatting>
  <conditionalFormatting sqref="S8:T8">
    <cfRule type="expression" dxfId="6" priority="157">
      <formula>$S$8&lt;$Q$8*0.0000001</formula>
    </cfRule>
  </conditionalFormatting>
  <conditionalFormatting sqref="S9:T9">
    <cfRule type="expression" dxfId="5" priority="156">
      <formula>$S$9&lt;$Q$9*0.00001</formula>
    </cfRule>
  </conditionalFormatting>
  <conditionalFormatting sqref="S10:T10">
    <cfRule type="expression" dxfId="4" priority="155">
      <formula>$S$10&lt;$Q$10*0.00001</formula>
    </cfRule>
  </conditionalFormatting>
  <conditionalFormatting sqref="S11:T11">
    <cfRule type="expression" dxfId="3" priority="154">
      <formula>$S$11&lt;$Q$11*0.000001</formula>
    </cfRule>
  </conditionalFormatting>
  <conditionalFormatting sqref="S12:T12">
    <cfRule type="expression" dxfId="2" priority="153">
      <formula>$S$12&lt;$Q$12*0.0000001</formula>
    </cfRule>
  </conditionalFormatting>
  <conditionalFormatting sqref="S13:T13">
    <cfRule type="expression" dxfId="1" priority="152">
      <formula>$S$13&lt;$Q$13*0.000001</formula>
    </cfRule>
  </conditionalFormatting>
  <conditionalFormatting sqref="J7:M7">
    <cfRule type="cellIs" dxfId="0" priority="145" operator="equal">
      <formula>"任意の面積を設定"</formula>
    </cfRule>
  </conditionalFormatting>
  <pageMargins left="0.70866141732283472" right="0.70866141732283472" top="0.74803149606299213" bottom="0.74803149606299213" header="0.31496062992125984" footer="0.31496062992125984"/>
  <pageSetup paperSize="9" scale="49" fitToHeight="0" orientation="landscape"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B00-000000000000}">
          <x14:formula1>
            <xm:f>選択肢!$F$4:$F$5</xm:f>
          </x14:formula1>
          <xm:sqref>T20:T270 Q20:Q270</xm:sqref>
        </x14:dataValidation>
        <x14:dataValidation type="list" allowBlank="1" showInputMessage="1" showErrorMessage="1" xr:uid="{00000000-0002-0000-0B00-000001000000}">
          <x14:formula1>
            <xm:f>選択肢!$E$4:$E$6</xm:f>
          </x14:formula1>
          <xm:sqref>P20:P270 S20:S270</xm:sqref>
        </x14:dataValidation>
        <x14:dataValidation type="list" allowBlank="1" showInputMessage="1" showErrorMessage="1" xr:uid="{00000000-0002-0000-0B00-000002000000}">
          <x14:formula1>
            <xm:f>選択肢!$G$4:$G$8</xm:f>
          </x14:formula1>
          <xm:sqref>R20:R270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4">
    <tabColor theme="4"/>
    <pageSetUpPr fitToPage="1"/>
  </sheetPr>
  <dimension ref="A1:R20"/>
  <sheetViews>
    <sheetView zoomScale="70" zoomScaleNormal="70" workbookViewId="0">
      <selection activeCell="O20" sqref="O20"/>
    </sheetView>
  </sheetViews>
  <sheetFormatPr defaultColWidth="9" defaultRowHeight="15" x14ac:dyDescent="0.25"/>
  <cols>
    <col min="1" max="1" width="3.25" style="307" customWidth="1"/>
    <col min="2" max="2" width="6.875" style="317" customWidth="1"/>
    <col min="3" max="3" width="22.375" style="317" customWidth="1"/>
    <col min="4" max="4" width="25.375" style="317" customWidth="1"/>
    <col min="5" max="6" width="8.5" style="317" customWidth="1"/>
    <col min="7" max="7" width="25.375" style="317" customWidth="1"/>
    <col min="8" max="8" width="7.875" style="317" customWidth="1"/>
    <col min="9" max="9" width="8.25" style="317" customWidth="1"/>
    <col min="10" max="10" width="10.625" style="317" customWidth="1"/>
    <col min="11" max="11" width="9.375" style="317" customWidth="1"/>
    <col min="12" max="12" width="10" style="319" customWidth="1"/>
    <col min="13" max="13" width="10.875" style="317" customWidth="1"/>
    <col min="14" max="14" width="11.125" style="318" customWidth="1"/>
    <col min="15" max="15" width="25.25" style="318" customWidth="1"/>
    <col min="16" max="16" width="28" style="317" customWidth="1"/>
    <col min="17" max="18" width="9" style="317"/>
    <col min="19" max="19" width="8.75" style="317" customWidth="1"/>
    <col min="20" max="20" width="8.25" style="317" customWidth="1"/>
    <col min="21" max="21" width="9" style="317"/>
    <col min="22" max="22" width="26.375" style="317" customWidth="1"/>
    <col min="23" max="16384" width="9" style="317"/>
  </cols>
  <sheetData>
    <row r="1" spans="2:18" ht="19.5" customHeight="1" x14ac:dyDescent="0.25">
      <c r="B1" s="343"/>
      <c r="L1" s="317"/>
    </row>
    <row r="2" spans="2:18" hidden="1" x14ac:dyDescent="0.25"/>
    <row r="3" spans="2:18" hidden="1" x14ac:dyDescent="0.25"/>
    <row r="4" spans="2:18" hidden="1" x14ac:dyDescent="0.25"/>
    <row r="5" spans="2:18" hidden="1" x14ac:dyDescent="0.25"/>
    <row r="6" spans="2:18" hidden="1" x14ac:dyDescent="0.25"/>
    <row r="7" spans="2:18" hidden="1" x14ac:dyDescent="0.25"/>
    <row r="8" spans="2:18" hidden="1" x14ac:dyDescent="0.25"/>
    <row r="9" spans="2:18" hidden="1" x14ac:dyDescent="0.25"/>
    <row r="10" spans="2:18" hidden="1" x14ac:dyDescent="0.25"/>
    <row r="11" spans="2:18" hidden="1" x14ac:dyDescent="0.25"/>
    <row r="12" spans="2:18" ht="57.75" customHeight="1" thickBot="1" x14ac:dyDescent="0.3">
      <c r="C12" s="320"/>
      <c r="D12" s="687" t="str">
        <f>"登録番号"&amp;入力シート!E2&amp;"   "&amp;入力シート!E3&amp;"("&amp;入力シート!E4&amp;")"&amp;"の使用者暴露量の推定"&amp;"        "&amp;入力シート!E5</f>
        <v xml:space="preserve">登録番号   ()の使用者暴露量の推定        </v>
      </c>
      <c r="E12" s="687"/>
      <c r="F12" s="687"/>
      <c r="G12" s="687"/>
      <c r="H12" s="687"/>
      <c r="I12" s="687"/>
      <c r="J12" s="687"/>
      <c r="K12" s="687"/>
      <c r="L12" s="687"/>
      <c r="M12" s="687"/>
      <c r="N12" s="687"/>
      <c r="O12" s="687"/>
      <c r="P12" s="320"/>
      <c r="Q12" s="320"/>
      <c r="R12" s="320"/>
    </row>
    <row r="13" spans="2:18" ht="57.75" hidden="1" customHeight="1" x14ac:dyDescent="0.25">
      <c r="C13" s="320"/>
      <c r="D13" s="320"/>
      <c r="E13" s="321"/>
      <c r="F13" s="321"/>
      <c r="G13" s="321"/>
      <c r="H13" s="321"/>
      <c r="I13" s="321"/>
      <c r="J13" s="321"/>
      <c r="K13" s="321"/>
      <c r="L13" s="322"/>
      <c r="M13" s="321"/>
      <c r="N13" s="321"/>
      <c r="O13" s="321"/>
      <c r="P13" s="320"/>
      <c r="Q13" s="320"/>
      <c r="R13" s="320"/>
    </row>
    <row r="14" spans="2:18" ht="57.75" hidden="1" customHeight="1" x14ac:dyDescent="0.25">
      <c r="C14" s="320"/>
      <c r="D14" s="320"/>
      <c r="E14" s="321"/>
      <c r="F14" s="321"/>
      <c r="G14" s="321"/>
      <c r="H14" s="321"/>
      <c r="I14" s="321"/>
      <c r="J14" s="321"/>
      <c r="K14" s="321"/>
      <c r="L14" s="322"/>
      <c r="M14" s="321"/>
      <c r="N14" s="321"/>
      <c r="O14" s="321"/>
      <c r="P14" s="320"/>
      <c r="Q14" s="320"/>
      <c r="R14" s="320"/>
    </row>
    <row r="15" spans="2:18" ht="57.75" hidden="1" customHeight="1" x14ac:dyDescent="0.25">
      <c r="C15" s="320"/>
      <c r="D15" s="320"/>
      <c r="E15" s="321"/>
      <c r="F15" s="321"/>
      <c r="G15" s="321"/>
      <c r="H15" s="321"/>
      <c r="I15" s="321"/>
      <c r="J15" s="321"/>
      <c r="K15" s="321"/>
      <c r="L15" s="322"/>
      <c r="M15" s="321"/>
      <c r="N15" s="321"/>
      <c r="O15" s="321"/>
      <c r="P15" s="320"/>
      <c r="Q15" s="320"/>
      <c r="R15" s="320"/>
    </row>
    <row r="16" spans="2:18" ht="57.75" hidden="1" customHeight="1" thickBot="1" x14ac:dyDescent="0.3">
      <c r="C16" s="320"/>
      <c r="D16" s="320"/>
      <c r="E16" s="321"/>
      <c r="F16" s="321"/>
      <c r="G16" s="321"/>
      <c r="H16" s="321"/>
      <c r="I16" s="321"/>
      <c r="J16" s="321"/>
      <c r="K16" s="321"/>
      <c r="L16" s="322"/>
      <c r="M16" s="321"/>
      <c r="N16" s="321"/>
      <c r="O16" s="321"/>
      <c r="P16" s="320"/>
      <c r="Q16" s="320"/>
      <c r="R16" s="320"/>
    </row>
    <row r="17" spans="1:16" ht="18.75" customHeight="1" x14ac:dyDescent="0.25">
      <c r="B17" s="688" t="s">
        <v>113</v>
      </c>
      <c r="C17" s="692" t="s">
        <v>1494</v>
      </c>
      <c r="D17" s="699" t="s">
        <v>1493</v>
      </c>
      <c r="E17" s="323"/>
      <c r="F17" s="324"/>
      <c r="G17" s="704" t="s">
        <v>1483</v>
      </c>
      <c r="H17" s="323"/>
      <c r="I17" s="325"/>
      <c r="J17" s="713" t="s">
        <v>1484</v>
      </c>
      <c r="K17" s="709" t="s">
        <v>1485</v>
      </c>
      <c r="L17" s="710"/>
      <c r="M17" s="695" t="s">
        <v>1486</v>
      </c>
      <c r="N17" s="696"/>
      <c r="O17" s="691" t="s">
        <v>1487</v>
      </c>
    </row>
    <row r="18" spans="1:16" s="328" customFormat="1" ht="18.75" customHeight="1" x14ac:dyDescent="0.25">
      <c r="A18" s="326"/>
      <c r="B18" s="689"/>
      <c r="C18" s="693"/>
      <c r="D18" s="700"/>
      <c r="E18" s="702" t="s">
        <v>1488</v>
      </c>
      <c r="F18" s="705" t="s">
        <v>1489</v>
      </c>
      <c r="G18" s="700"/>
      <c r="H18" s="702" t="s">
        <v>1490</v>
      </c>
      <c r="I18" s="707" t="s">
        <v>1489</v>
      </c>
      <c r="J18" s="714"/>
      <c r="K18" s="711"/>
      <c r="L18" s="712"/>
      <c r="M18" s="697"/>
      <c r="N18" s="698"/>
      <c r="O18" s="689"/>
      <c r="P18" s="327"/>
    </row>
    <row r="19" spans="1:16" s="328" customFormat="1" x14ac:dyDescent="0.25">
      <c r="A19" s="326">
        <v>1000000</v>
      </c>
      <c r="B19" s="690"/>
      <c r="C19" s="694"/>
      <c r="D19" s="701"/>
      <c r="E19" s="703"/>
      <c r="F19" s="706"/>
      <c r="G19" s="701"/>
      <c r="H19" s="703"/>
      <c r="I19" s="708"/>
      <c r="J19" s="715"/>
      <c r="K19" s="329" t="s">
        <v>1308</v>
      </c>
      <c r="L19" s="330" t="s">
        <v>1491</v>
      </c>
      <c r="M19" s="331" t="s">
        <v>1478</v>
      </c>
      <c r="N19" s="313" t="s">
        <v>1479</v>
      </c>
      <c r="O19" s="690"/>
      <c r="P19" s="327"/>
    </row>
    <row r="20" spans="1:16" s="342" customFormat="1" x14ac:dyDescent="0.15">
      <c r="A20" s="312"/>
      <c r="B20" s="332">
        <f>計算シート!B20</f>
        <v>1</v>
      </c>
      <c r="C20" s="333" t="str">
        <f>IF(B20="","",VLOOKUP(B20,計算シート!B:C,2,FALSE))</f>
        <v/>
      </c>
      <c r="D20" s="334" t="e">
        <f>IF(B20="","", IF(G20="芝", "芝", IF(AND(VLOOKUP(B20,計算シート!$EZ$20:$FA$1250, 2, FALSE)=0, G20="果樹（立体）")=TRUE, "樹木類", VLOOKUP(B20,計算シート!$EZ$20:$FA$1250, 2, FALSE))))</f>
        <v>#N/A</v>
      </c>
      <c r="E20" s="335" t="str">
        <f>IF(B20="","", IF(VLOOKUP(B20,計算シート!EZ:FB,3,FALSE) ="", "", ROUND(VLOOKUP(B20,計算シート!EZ:FB,3,FALSE), 1)))</f>
        <v/>
      </c>
      <c r="F20" s="336" t="str">
        <f>IF(VLOOKUP(B20,計算シート!EZ:FC,4,FALSE)="","", ROUND(VLOOKUP(B20,計算シート!EZ:FC,4,FALSE), 1))</f>
        <v/>
      </c>
      <c r="G20" s="334" t="e">
        <f>IF(B20="","", VLOOKUP('出力シート（サブ）'!B20,計算シート!EZ:FD,5,FALSE))</f>
        <v>#N/A</v>
      </c>
      <c r="H20" s="337" t="str">
        <f>IF(B20="", "", IF(VLOOKUP(B20,計算シート!EZ:FE,6,FALSE)="","", VLOOKUP(B20,計算シート!EZ:FE,6,FALSE)))</f>
        <v/>
      </c>
      <c r="I20" s="338" t="str">
        <f>IF(VLOOKUP(B20,計算シート!EZ:FF,7,FALSE)="","", VLOOKUP(B20,計算シート!EZ:FF,7,FALSE))</f>
        <v/>
      </c>
      <c r="J20" s="339" t="str">
        <f>IF(B20="", "", IF(ISNA(VLOOKUP(B20,補助2!B:F,5,FALSE))=TRUE, "-", VLOOKUP(B20,補助2!B:F,5,FALSE)))</f>
        <v>-</v>
      </c>
      <c r="K20" s="336">
        <f>IF(B20="", "", VLOOKUP('出力シート（サブ）'!B20,計算シート!EZ:FG,8,FALSE))</f>
        <v>0</v>
      </c>
      <c r="L20" s="334" t="str">
        <f>IF(B20="", "", VLOOKUP(B20, 計算シート!EZ:FH, 9, FALSE))</f>
        <v/>
      </c>
      <c r="M20" s="340" t="e">
        <f>IF(B20="","", ROUND(VLOOKUP(B20,計算シート!EZ:FI,10,FALSE), 1))</f>
        <v>#VALUE!</v>
      </c>
      <c r="N20" s="341" t="e">
        <f>IF(B20="","", ROUND(VLOOKUP(B20,計算シート!EZ:FJ,11, FALSE),1))</f>
        <v>#VALUE!</v>
      </c>
      <c r="O20" s="316"/>
    </row>
  </sheetData>
  <sheetProtection algorithmName="SHA-512" hashValue="IY8jEhqkU5bMdmr33Z5p7l4eEzVKlQaC7BnOnVdJ9HFQSvH9eg6roJv8evNuJRy/3pARbUUYYH3AoFuFmrNcRw==" saltValue="cjo/OYVJyeLsfg22xFNZzQ==" spinCount="100000" sheet="1" objects="1" scenarios="1"/>
  <mergeCells count="13">
    <mergeCell ref="D12:O12"/>
    <mergeCell ref="B17:B19"/>
    <mergeCell ref="O17:O19"/>
    <mergeCell ref="C17:C19"/>
    <mergeCell ref="M17:N18"/>
    <mergeCell ref="D17:D19"/>
    <mergeCell ref="E18:E19"/>
    <mergeCell ref="G17:G19"/>
    <mergeCell ref="H18:H19"/>
    <mergeCell ref="F18:F19"/>
    <mergeCell ref="I18:I19"/>
    <mergeCell ref="K17:L18"/>
    <mergeCell ref="J17:J19"/>
  </mergeCells>
  <phoneticPr fontId="11"/>
  <pageMargins left="0.7" right="0.7" top="0.75" bottom="0.75" header="0.3" footer="0.3"/>
  <pageSetup paperSize="9" scale="69" fitToHeight="0" orientation="landscape" r:id="rId1"/>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tabColor theme="6"/>
    <pageSetUpPr fitToPage="1"/>
  </sheetPr>
  <dimension ref="B2:G100"/>
  <sheetViews>
    <sheetView workbookViewId="0">
      <selection activeCell="B5" sqref="B5"/>
    </sheetView>
  </sheetViews>
  <sheetFormatPr defaultColWidth="9" defaultRowHeight="18.75" x14ac:dyDescent="0.45"/>
  <cols>
    <col min="1" max="1" width="3.625" style="257" customWidth="1"/>
    <col min="2" max="2" width="6.125" style="259" customWidth="1"/>
    <col min="3" max="3" width="12.5" style="257" customWidth="1"/>
    <col min="4" max="4" width="14.375" style="257" customWidth="1"/>
    <col min="5" max="5" width="21.625" style="266" customWidth="1"/>
    <col min="6" max="6" width="21.125" style="266" customWidth="1"/>
    <col min="7" max="16384" width="9" style="257"/>
  </cols>
  <sheetData>
    <row r="2" spans="2:7" ht="27" customHeight="1" x14ac:dyDescent="0.45">
      <c r="B2" s="716" t="s">
        <v>215</v>
      </c>
      <c r="C2" s="716"/>
      <c r="D2" s="716"/>
      <c r="E2" s="716"/>
      <c r="F2" s="716"/>
    </row>
    <row r="3" spans="2:7" ht="9.75" customHeight="1" thickBot="1" x14ac:dyDescent="0.5"/>
    <row r="4" spans="2:7" s="259" customFormat="1" ht="39.75" customHeight="1" thickBot="1" x14ac:dyDescent="0.2">
      <c r="B4" s="267" t="s">
        <v>113</v>
      </c>
      <c r="C4" s="268" t="s">
        <v>216</v>
      </c>
      <c r="D4" s="269" t="s">
        <v>97</v>
      </c>
      <c r="E4" s="270" t="s">
        <v>219</v>
      </c>
      <c r="F4" s="271" t="s">
        <v>169</v>
      </c>
      <c r="G4" s="272"/>
    </row>
    <row r="5" spans="2:7" ht="19.5" customHeight="1" x14ac:dyDescent="0.45">
      <c r="B5" s="411"/>
      <c r="C5" s="251" t="str">
        <f>IF(B5="", "", VLOOKUP(B5,計算シート!B:C,2,FALSE))</f>
        <v/>
      </c>
      <c r="D5" s="252" t="str">
        <f>IF(B5="", "", VLOOKUP(B5,計算シート!$B$20:$M$300,4,FALSE))</f>
        <v/>
      </c>
      <c r="E5" s="412"/>
      <c r="F5" s="413"/>
    </row>
    <row r="6" spans="2:7" ht="19.5" customHeight="1" x14ac:dyDescent="0.45">
      <c r="B6" s="411"/>
      <c r="C6" s="251" t="str">
        <f>IF(B6="", "", VLOOKUP(B6,計算シート!$B$20:$D$300,2,FALSE))</f>
        <v/>
      </c>
      <c r="D6" s="252" t="str">
        <f>IF(B6="", "", VLOOKUP(B6,計算シート!$B$20:$M$300,4,FALSE))</f>
        <v/>
      </c>
      <c r="E6" s="412"/>
      <c r="F6" s="413"/>
    </row>
    <row r="7" spans="2:7" ht="19.5" customHeight="1" x14ac:dyDescent="0.45">
      <c r="B7" s="411"/>
      <c r="C7" s="251" t="str">
        <f>IF(B7="", "", VLOOKUP(B7,計算シート!$B$20:$D$300,2,FALSE))</f>
        <v/>
      </c>
      <c r="D7" s="252" t="str">
        <f>IF(B7="", "", VLOOKUP(B7,計算シート!$B$20:$M$300,4,FALSE))</f>
        <v/>
      </c>
      <c r="E7" s="412"/>
      <c r="F7" s="413"/>
    </row>
    <row r="8" spans="2:7" ht="19.5" customHeight="1" x14ac:dyDescent="0.45">
      <c r="B8" s="411"/>
      <c r="C8" s="251" t="str">
        <f>IF(B8="", "", VLOOKUP(B8,計算シート!$B$20:$D$300,2,FALSE))</f>
        <v/>
      </c>
      <c r="D8" s="252" t="str">
        <f>IF(B8="", "", VLOOKUP(B8,計算シート!$B$20:$M$300,4,FALSE))</f>
        <v/>
      </c>
      <c r="E8" s="412"/>
      <c r="F8" s="413"/>
    </row>
    <row r="9" spans="2:7" ht="19.5" customHeight="1" x14ac:dyDescent="0.45">
      <c r="B9" s="411"/>
      <c r="C9" s="251" t="str">
        <f>IF(B9="", "", VLOOKUP(B9,計算シート!$B$20:$D$300,2,FALSE))</f>
        <v/>
      </c>
      <c r="D9" s="252" t="str">
        <f>IF(B9="", "", VLOOKUP(B9,計算シート!$B$20:$M$300,4,FALSE))</f>
        <v/>
      </c>
      <c r="E9" s="412"/>
      <c r="F9" s="413"/>
    </row>
    <row r="10" spans="2:7" ht="19.5" customHeight="1" x14ac:dyDescent="0.45">
      <c r="B10" s="411"/>
      <c r="C10" s="251" t="str">
        <f>IF(B10="", "", VLOOKUP(B10,計算シート!$B$20:$D$300,2,FALSE))</f>
        <v/>
      </c>
      <c r="D10" s="252" t="str">
        <f>IF(B10="", "", VLOOKUP(B10,計算シート!$B$20:$M$300,4,FALSE))</f>
        <v/>
      </c>
      <c r="E10" s="412"/>
      <c r="F10" s="413"/>
    </row>
    <row r="11" spans="2:7" ht="19.5" customHeight="1" x14ac:dyDescent="0.45">
      <c r="B11" s="411"/>
      <c r="C11" s="251" t="str">
        <f>IF(B11="", "", VLOOKUP(B11,計算シート!$B$20:$D$300,2,FALSE))</f>
        <v/>
      </c>
      <c r="D11" s="252" t="str">
        <f>IF(B11="", "", VLOOKUP(B11,計算シート!$B$20:$M$300,4,FALSE))</f>
        <v/>
      </c>
      <c r="E11" s="412"/>
      <c r="F11" s="413"/>
    </row>
    <row r="12" spans="2:7" ht="19.5" customHeight="1" x14ac:dyDescent="0.45">
      <c r="B12" s="411"/>
      <c r="C12" s="251" t="str">
        <f>IF(B12="", "", VLOOKUP(B12,計算シート!$B$20:$D$300,2,FALSE))</f>
        <v/>
      </c>
      <c r="D12" s="252" t="str">
        <f>IF(B12="", "", VLOOKUP(B12,計算シート!$B$20:$M$300,4,FALSE))</f>
        <v/>
      </c>
      <c r="E12" s="412"/>
      <c r="F12" s="413"/>
    </row>
    <row r="13" spans="2:7" ht="19.5" customHeight="1" x14ac:dyDescent="0.45">
      <c r="B13" s="411"/>
      <c r="C13" s="251" t="str">
        <f>IF(B13="", "", VLOOKUP(B13,計算シート!$B$20:$D$300,2,FALSE))</f>
        <v/>
      </c>
      <c r="D13" s="252" t="str">
        <f>IF(B13="", "", VLOOKUP(B13,計算シート!$B$20:$M$300,4,FALSE))</f>
        <v/>
      </c>
      <c r="E13" s="412"/>
      <c r="F13" s="413"/>
    </row>
    <row r="14" spans="2:7" ht="19.5" customHeight="1" x14ac:dyDescent="0.45">
      <c r="B14" s="411"/>
      <c r="C14" s="251" t="str">
        <f>IF(B14="", "", VLOOKUP(B14,計算シート!$B$20:$D$300,2,FALSE))</f>
        <v/>
      </c>
      <c r="D14" s="252" t="str">
        <f>IF(B14="", "", VLOOKUP(B14,計算シート!$B$20:$M$300,4,FALSE))</f>
        <v/>
      </c>
      <c r="E14" s="412"/>
      <c r="F14" s="413"/>
    </row>
    <row r="15" spans="2:7" ht="19.5" customHeight="1" x14ac:dyDescent="0.45">
      <c r="B15" s="411"/>
      <c r="C15" s="251" t="str">
        <f>IF(B15="", "", VLOOKUP(B15,計算シート!$B$20:$D$300,2,FALSE))</f>
        <v/>
      </c>
      <c r="D15" s="252" t="str">
        <f>IF(B15="", "", VLOOKUP(B15,計算シート!$B$20:$M$300,4,FALSE))</f>
        <v/>
      </c>
      <c r="E15" s="412"/>
      <c r="F15" s="413"/>
    </row>
    <row r="16" spans="2:7" ht="19.5" customHeight="1" x14ac:dyDescent="0.45">
      <c r="B16" s="411"/>
      <c r="C16" s="251" t="str">
        <f>IF(B16="", "", VLOOKUP(B16,計算シート!$B$20:$D$300,2,FALSE))</f>
        <v/>
      </c>
      <c r="D16" s="252" t="str">
        <f>IF(B16="", "", VLOOKUP(B16,計算シート!$B$20:$M$300,4,FALSE))</f>
        <v/>
      </c>
      <c r="E16" s="412"/>
      <c r="F16" s="413"/>
    </row>
    <row r="17" spans="2:6" ht="19.5" customHeight="1" x14ac:dyDescent="0.45">
      <c r="B17" s="411"/>
      <c r="C17" s="251" t="str">
        <f>IF(B17="", "", VLOOKUP(B17,計算シート!$B$20:$D$300,2,FALSE))</f>
        <v/>
      </c>
      <c r="D17" s="252" t="str">
        <f>IF(B17="", "", VLOOKUP(B17,計算シート!$B$20:$M$300,4,FALSE))</f>
        <v/>
      </c>
      <c r="E17" s="412"/>
      <c r="F17" s="413"/>
    </row>
    <row r="18" spans="2:6" ht="19.5" customHeight="1" x14ac:dyDescent="0.45">
      <c r="B18" s="411"/>
      <c r="C18" s="251" t="str">
        <f>IF(B18="", "", VLOOKUP(B18,計算シート!$B$20:$D$300,2,FALSE))</f>
        <v/>
      </c>
      <c r="D18" s="252" t="str">
        <f>IF(B18="", "", VLOOKUP(B18,計算シート!$B$20:$M$300,4,FALSE))</f>
        <v/>
      </c>
      <c r="E18" s="412"/>
      <c r="F18" s="413"/>
    </row>
    <row r="19" spans="2:6" ht="19.5" customHeight="1" x14ac:dyDescent="0.45">
      <c r="B19" s="411"/>
      <c r="C19" s="251" t="str">
        <f>IF(B19="", "", VLOOKUP(B19,計算シート!$B$20:$D$300,2,FALSE))</f>
        <v/>
      </c>
      <c r="D19" s="252" t="str">
        <f>IF(B19="", "", VLOOKUP(B19,計算シート!$B$20:$M$300,4,FALSE))</f>
        <v/>
      </c>
      <c r="E19" s="412"/>
      <c r="F19" s="413"/>
    </row>
    <row r="20" spans="2:6" ht="19.5" customHeight="1" x14ac:dyDescent="0.45">
      <c r="B20" s="411"/>
      <c r="C20" s="251" t="str">
        <f>IF(B20="", "", VLOOKUP(B20,計算シート!$B$20:$D$300,2,FALSE))</f>
        <v/>
      </c>
      <c r="D20" s="252" t="str">
        <f>IF(B20="", "", VLOOKUP(B20,計算シート!$B$20:$M$300,4,FALSE))</f>
        <v/>
      </c>
      <c r="E20" s="412"/>
      <c r="F20" s="413"/>
    </row>
    <row r="21" spans="2:6" ht="19.5" customHeight="1" x14ac:dyDescent="0.45">
      <c r="B21" s="411"/>
      <c r="C21" s="251" t="str">
        <f>IF(B21="", "", VLOOKUP(B21,計算シート!$B$20:$D$300,2,FALSE))</f>
        <v/>
      </c>
      <c r="D21" s="252" t="str">
        <f>IF(B21="", "", VLOOKUP(B21,計算シート!$B$20:$M$300,4,FALSE))</f>
        <v/>
      </c>
      <c r="E21" s="412"/>
      <c r="F21" s="413"/>
    </row>
    <row r="22" spans="2:6" ht="19.5" customHeight="1" x14ac:dyDescent="0.45">
      <c r="B22" s="411"/>
      <c r="C22" s="251" t="str">
        <f>IF(B22="", "", VLOOKUP(B22,計算シート!$B$20:$D$300,2,FALSE))</f>
        <v/>
      </c>
      <c r="D22" s="252" t="str">
        <f>IF(B22="", "", VLOOKUP(B22,計算シート!$B$20:$M$300,4,FALSE))</f>
        <v/>
      </c>
      <c r="E22" s="412"/>
      <c r="F22" s="413"/>
    </row>
    <row r="23" spans="2:6" ht="19.5" customHeight="1" x14ac:dyDescent="0.45">
      <c r="B23" s="411"/>
      <c r="C23" s="251" t="str">
        <f>IF(B23="", "", VLOOKUP(B23,計算シート!$B$20:$D$300,2,FALSE))</f>
        <v/>
      </c>
      <c r="D23" s="252" t="str">
        <f>IF(B23="", "", VLOOKUP(B23,計算シート!$B$20:$M$300,4,FALSE))</f>
        <v/>
      </c>
      <c r="E23" s="412"/>
      <c r="F23" s="413"/>
    </row>
    <row r="24" spans="2:6" ht="19.5" customHeight="1" x14ac:dyDescent="0.45">
      <c r="B24" s="411"/>
      <c r="C24" s="251" t="str">
        <f>IF(B24="", "", VLOOKUP(B24,計算シート!$B$20:$D$300,2,FALSE))</f>
        <v/>
      </c>
      <c r="D24" s="252" t="str">
        <f>IF(B24="", "", VLOOKUP(B24,計算シート!$B$20:$M$300,4,FALSE))</f>
        <v/>
      </c>
      <c r="E24" s="412"/>
      <c r="F24" s="413"/>
    </row>
    <row r="25" spans="2:6" ht="19.5" customHeight="1" x14ac:dyDescent="0.45">
      <c r="B25" s="411"/>
      <c r="C25" s="251" t="str">
        <f>IF(B25="", "", VLOOKUP(B25,計算シート!$B$20:$D$300,2,FALSE))</f>
        <v/>
      </c>
      <c r="D25" s="252" t="str">
        <f>IF(B25="", "", VLOOKUP(B25,計算シート!$B$20:$M$300,4,FALSE))</f>
        <v/>
      </c>
      <c r="E25" s="412"/>
      <c r="F25" s="413"/>
    </row>
    <row r="26" spans="2:6" ht="19.5" customHeight="1" x14ac:dyDescent="0.45">
      <c r="B26" s="411"/>
      <c r="C26" s="251" t="str">
        <f>IF(B26="", "", VLOOKUP(B26,計算シート!$B$20:$D$300,2,FALSE))</f>
        <v/>
      </c>
      <c r="D26" s="252" t="str">
        <f>IF(B26="", "", VLOOKUP(B26,計算シート!$B$20:$M$300,4,FALSE))</f>
        <v/>
      </c>
      <c r="E26" s="412"/>
      <c r="F26" s="413"/>
    </row>
    <row r="27" spans="2:6" ht="19.5" customHeight="1" x14ac:dyDescent="0.45">
      <c r="B27" s="411"/>
      <c r="C27" s="251" t="str">
        <f>IF(B27="", "", VLOOKUP(B27,計算シート!$B$20:$D$300,2,FALSE))</f>
        <v/>
      </c>
      <c r="D27" s="252" t="str">
        <f>IF(B27="", "", VLOOKUP(B27,計算シート!$B$20:$M$300,4,FALSE))</f>
        <v/>
      </c>
      <c r="E27" s="412"/>
      <c r="F27" s="413"/>
    </row>
    <row r="28" spans="2:6" ht="19.5" customHeight="1" x14ac:dyDescent="0.45">
      <c r="B28" s="411"/>
      <c r="C28" s="251" t="str">
        <f>IF(B28="", "", VLOOKUP(B28,計算シート!$B$20:$D$300,2,FALSE))</f>
        <v/>
      </c>
      <c r="D28" s="252" t="str">
        <f>IF(B28="", "", VLOOKUP(B28,計算シート!$B$20:$M$300,4,FALSE))</f>
        <v/>
      </c>
      <c r="E28" s="412"/>
      <c r="F28" s="413"/>
    </row>
    <row r="29" spans="2:6" ht="19.5" customHeight="1" x14ac:dyDescent="0.45">
      <c r="B29" s="411"/>
      <c r="C29" s="251" t="str">
        <f>IF(B29="", "", VLOOKUP(B29,計算シート!$B$20:$D$300,2,FALSE))</f>
        <v/>
      </c>
      <c r="D29" s="252" t="str">
        <f>IF(B29="", "", VLOOKUP(B29,計算シート!$B$20:$M$300,4,FALSE))</f>
        <v/>
      </c>
      <c r="E29" s="412"/>
      <c r="F29" s="413"/>
    </row>
    <row r="30" spans="2:6" ht="19.5" customHeight="1" x14ac:dyDescent="0.45">
      <c r="B30" s="411"/>
      <c r="C30" s="251" t="str">
        <f>IF(B30="", "", VLOOKUP(B30,計算シート!$B$20:$D$300,2,FALSE))</f>
        <v/>
      </c>
      <c r="D30" s="252" t="str">
        <f>IF(B30="", "", VLOOKUP(B30,計算シート!$B$20:$M$300,4,FALSE))</f>
        <v/>
      </c>
      <c r="E30" s="412"/>
      <c r="F30" s="413"/>
    </row>
    <row r="31" spans="2:6" ht="19.5" customHeight="1" x14ac:dyDescent="0.45">
      <c r="B31" s="411"/>
      <c r="C31" s="251" t="str">
        <f>IF(B31="", "", VLOOKUP(B31,計算シート!$B$20:$D$300,2,FALSE))</f>
        <v/>
      </c>
      <c r="D31" s="252" t="str">
        <f>IF(B31="", "", VLOOKUP(B31,計算シート!$B$20:$M$300,4,FALSE))</f>
        <v/>
      </c>
      <c r="E31" s="412"/>
      <c r="F31" s="413"/>
    </row>
    <row r="32" spans="2:6" ht="19.5" customHeight="1" x14ac:dyDescent="0.45">
      <c r="B32" s="411"/>
      <c r="C32" s="251" t="str">
        <f>IF(B32="", "", VLOOKUP(B32,計算シート!$B$20:$D$300,2,FALSE))</f>
        <v/>
      </c>
      <c r="D32" s="252" t="str">
        <f>IF(B32="", "", VLOOKUP(B32,計算シート!$B$20:$M$300,4,FALSE))</f>
        <v/>
      </c>
      <c r="E32" s="412"/>
      <c r="F32" s="413"/>
    </row>
    <row r="33" spans="2:6" ht="19.5" customHeight="1" x14ac:dyDescent="0.45">
      <c r="B33" s="411"/>
      <c r="C33" s="251" t="str">
        <f>IF(B33="", "", VLOOKUP(B33,計算シート!$B$20:$D$300,2,FALSE))</f>
        <v/>
      </c>
      <c r="D33" s="252" t="str">
        <f>IF(B33="", "", VLOOKUP(B33,計算シート!$B$20:$M$300,4,FALSE))</f>
        <v/>
      </c>
      <c r="E33" s="412"/>
      <c r="F33" s="413"/>
    </row>
    <row r="34" spans="2:6" ht="19.5" customHeight="1" x14ac:dyDescent="0.45">
      <c r="B34" s="411"/>
      <c r="C34" s="251" t="str">
        <f>IF(B34="", "", VLOOKUP(B34,計算シート!$B$20:$D$300,2,FALSE))</f>
        <v/>
      </c>
      <c r="D34" s="252" t="str">
        <f>IF(B34="", "", VLOOKUP(B34,計算シート!$B$20:$M$300,4,FALSE))</f>
        <v/>
      </c>
      <c r="E34" s="412"/>
      <c r="F34" s="413"/>
    </row>
    <row r="35" spans="2:6" ht="19.5" customHeight="1" x14ac:dyDescent="0.45">
      <c r="B35" s="411"/>
      <c r="C35" s="251" t="str">
        <f>IF(B35="", "", VLOOKUP(B35,計算シート!$B$20:$D$300,2,FALSE))</f>
        <v/>
      </c>
      <c r="D35" s="252" t="str">
        <f>IF(B35="", "", VLOOKUP(B35,計算シート!$B$20:$M$300,4,FALSE))</f>
        <v/>
      </c>
      <c r="E35" s="412"/>
      <c r="F35" s="413"/>
    </row>
    <row r="36" spans="2:6" ht="19.5" customHeight="1" x14ac:dyDescent="0.45">
      <c r="B36" s="411"/>
      <c r="C36" s="251" t="str">
        <f>IF(B36="", "", VLOOKUP(B36,計算シート!$B$20:$D$300,2,FALSE))</f>
        <v/>
      </c>
      <c r="D36" s="252" t="str">
        <f>IF(B36="", "", VLOOKUP(B36,計算シート!$B$20:$M$300,4,FALSE))</f>
        <v/>
      </c>
      <c r="E36" s="412"/>
      <c r="F36" s="413"/>
    </row>
    <row r="37" spans="2:6" ht="19.5" customHeight="1" x14ac:dyDescent="0.45">
      <c r="B37" s="411"/>
      <c r="C37" s="251" t="str">
        <f>IF(B37="", "", VLOOKUP(B37,計算シート!$B$20:$D$300,2,FALSE))</f>
        <v/>
      </c>
      <c r="D37" s="252" t="str">
        <f>IF(B37="", "", VLOOKUP(B37,計算シート!$B$20:$M$300,4,FALSE))</f>
        <v/>
      </c>
      <c r="E37" s="412"/>
      <c r="F37" s="413"/>
    </row>
    <row r="38" spans="2:6" ht="19.5" customHeight="1" x14ac:dyDescent="0.45">
      <c r="B38" s="411"/>
      <c r="C38" s="251" t="str">
        <f>IF(B38="", "", VLOOKUP(B38,計算シート!$B$20:$D$300,2,FALSE))</f>
        <v/>
      </c>
      <c r="D38" s="252" t="str">
        <f>IF(B38="", "", VLOOKUP(B38,計算シート!$B$20:$M$300,4,FALSE))</f>
        <v/>
      </c>
      <c r="E38" s="412"/>
      <c r="F38" s="413"/>
    </row>
    <row r="39" spans="2:6" ht="19.5" customHeight="1" x14ac:dyDescent="0.45">
      <c r="B39" s="411"/>
      <c r="C39" s="251" t="str">
        <f>IF(B39="", "", VLOOKUP(B39,計算シート!$B$20:$D$300,2,FALSE))</f>
        <v/>
      </c>
      <c r="D39" s="252" t="str">
        <f>IF(B39="", "", VLOOKUP(B39,計算シート!$B$20:$M$300,4,FALSE))</f>
        <v/>
      </c>
      <c r="E39" s="412"/>
      <c r="F39" s="413"/>
    </row>
    <row r="40" spans="2:6" ht="19.5" customHeight="1" x14ac:dyDescent="0.45">
      <c r="B40" s="411"/>
      <c r="C40" s="251" t="str">
        <f>IF(B40="", "", VLOOKUP(B40,計算シート!$B$20:$D$300,2,FALSE))</f>
        <v/>
      </c>
      <c r="D40" s="252" t="str">
        <f>IF(B40="", "", VLOOKUP(B40,計算シート!$B$20:$M$300,4,FALSE))</f>
        <v/>
      </c>
      <c r="E40" s="412"/>
      <c r="F40" s="413"/>
    </row>
    <row r="41" spans="2:6" ht="19.5" customHeight="1" x14ac:dyDescent="0.45">
      <c r="B41" s="411"/>
      <c r="C41" s="251" t="str">
        <f>IF(B41="", "", VLOOKUP(B41,計算シート!$B$20:$D$300,2,FALSE))</f>
        <v/>
      </c>
      <c r="D41" s="252" t="str">
        <f>IF(B41="", "", VLOOKUP(B41,計算シート!$B$20:$M$300,4,FALSE))</f>
        <v/>
      </c>
      <c r="E41" s="412"/>
      <c r="F41" s="413"/>
    </row>
    <row r="42" spans="2:6" ht="19.5" customHeight="1" x14ac:dyDescent="0.45">
      <c r="B42" s="411"/>
      <c r="C42" s="251" t="str">
        <f>IF(B42="", "", VLOOKUP(B42,計算シート!$B$20:$D$300,2,FALSE))</f>
        <v/>
      </c>
      <c r="D42" s="252" t="str">
        <f>IF(B42="", "", VLOOKUP(B42,計算シート!$B$20:$M$300,4,FALSE))</f>
        <v/>
      </c>
      <c r="E42" s="412"/>
      <c r="F42" s="413"/>
    </row>
    <row r="43" spans="2:6" ht="19.5" customHeight="1" x14ac:dyDescent="0.45">
      <c r="B43" s="411"/>
      <c r="C43" s="251" t="str">
        <f>IF(B43="", "", VLOOKUP(B43,計算シート!$B$20:$D$300,2,FALSE))</f>
        <v/>
      </c>
      <c r="D43" s="252" t="str">
        <f>IF(B43="", "", VLOOKUP(B43,計算シート!$B$20:$M$300,4,FALSE))</f>
        <v/>
      </c>
      <c r="E43" s="412"/>
      <c r="F43" s="413"/>
    </row>
    <row r="44" spans="2:6" ht="19.5" customHeight="1" x14ac:dyDescent="0.45">
      <c r="B44" s="411"/>
      <c r="C44" s="251" t="str">
        <f>IF(B44="", "", VLOOKUP(B44,計算シート!$B$20:$D$300,2,FALSE))</f>
        <v/>
      </c>
      <c r="D44" s="252" t="str">
        <f>IF(B44="", "", VLOOKUP(B44,計算シート!$B$20:$M$300,4,FALSE))</f>
        <v/>
      </c>
      <c r="E44" s="412"/>
      <c r="F44" s="413"/>
    </row>
    <row r="45" spans="2:6" ht="19.5" customHeight="1" x14ac:dyDescent="0.45">
      <c r="B45" s="411"/>
      <c r="C45" s="251" t="str">
        <f>IF(B45="", "", VLOOKUP(B45,計算シート!$B$20:$D$300,2,FALSE))</f>
        <v/>
      </c>
      <c r="D45" s="252" t="str">
        <f>IF(B45="", "", VLOOKUP(B45,計算シート!$B$20:$M$300,4,FALSE))</f>
        <v/>
      </c>
      <c r="E45" s="412"/>
      <c r="F45" s="413"/>
    </row>
    <row r="46" spans="2:6" ht="19.5" customHeight="1" x14ac:dyDescent="0.45">
      <c r="B46" s="411"/>
      <c r="C46" s="251" t="str">
        <f>IF(B46="", "", VLOOKUP(B46,計算シート!$B$20:$D$300,2,FALSE))</f>
        <v/>
      </c>
      <c r="D46" s="252" t="str">
        <f>IF(B46="", "", VLOOKUP(B46,計算シート!$B$20:$M$300,4,FALSE))</f>
        <v/>
      </c>
      <c r="E46" s="412"/>
      <c r="F46" s="413"/>
    </row>
    <row r="47" spans="2:6" ht="19.5" customHeight="1" x14ac:dyDescent="0.45">
      <c r="B47" s="411"/>
      <c r="C47" s="251" t="str">
        <f>IF(B47="", "", VLOOKUP(B47,計算シート!$B$20:$D$300,2,FALSE))</f>
        <v/>
      </c>
      <c r="D47" s="252" t="str">
        <f>IF(B47="", "", VLOOKUP(B47,計算シート!$B$20:$M$300,4,FALSE))</f>
        <v/>
      </c>
      <c r="E47" s="412"/>
      <c r="F47" s="413"/>
    </row>
    <row r="48" spans="2:6" ht="19.5" customHeight="1" x14ac:dyDescent="0.45">
      <c r="B48" s="411"/>
      <c r="C48" s="251" t="str">
        <f>IF(B48="", "", VLOOKUP(B48,計算シート!$B$20:$D$300,2,FALSE))</f>
        <v/>
      </c>
      <c r="D48" s="252" t="str">
        <f>IF(B48="", "", VLOOKUP(B48,計算シート!$B$20:$M$300,4,FALSE))</f>
        <v/>
      </c>
      <c r="E48" s="412"/>
      <c r="F48" s="413"/>
    </row>
    <row r="49" spans="2:6" ht="19.5" customHeight="1" x14ac:dyDescent="0.45">
      <c r="B49" s="411"/>
      <c r="C49" s="251" t="str">
        <f>IF(B49="", "", VLOOKUP(B49,計算シート!$B$20:$D$300,2,FALSE))</f>
        <v/>
      </c>
      <c r="D49" s="252" t="str">
        <f>IF(B49="", "", VLOOKUP(B49,計算シート!$B$20:$M$300,4,FALSE))</f>
        <v/>
      </c>
      <c r="E49" s="412"/>
      <c r="F49" s="413"/>
    </row>
    <row r="50" spans="2:6" ht="19.5" customHeight="1" x14ac:dyDescent="0.45">
      <c r="B50" s="411"/>
      <c r="C50" s="251" t="str">
        <f>IF(B50="", "", VLOOKUP(B50,計算シート!$B$20:$D$300,2,FALSE))</f>
        <v/>
      </c>
      <c r="D50" s="252" t="str">
        <f>IF(B50="", "", VLOOKUP(B50,計算シート!$B$20:$M$300,4,FALSE))</f>
        <v/>
      </c>
      <c r="E50" s="412"/>
      <c r="F50" s="413"/>
    </row>
    <row r="51" spans="2:6" ht="19.5" customHeight="1" x14ac:dyDescent="0.45">
      <c r="B51" s="411"/>
      <c r="C51" s="251" t="str">
        <f>IF(B51="", "", VLOOKUP(B51,計算シート!$B$20:$D$300,2,FALSE))</f>
        <v/>
      </c>
      <c r="D51" s="252" t="str">
        <f>IF(B51="", "", VLOOKUP(B51,計算シート!$B$20:$M$300,4,FALSE))</f>
        <v/>
      </c>
      <c r="E51" s="412"/>
      <c r="F51" s="413"/>
    </row>
    <row r="52" spans="2:6" ht="19.5" customHeight="1" x14ac:dyDescent="0.45">
      <c r="B52" s="411"/>
      <c r="C52" s="251" t="str">
        <f>IF(B52="", "", VLOOKUP(B52,計算シート!$B$20:$D$300,2,FALSE))</f>
        <v/>
      </c>
      <c r="D52" s="252" t="str">
        <f>IF(B52="", "", VLOOKUP(B52,計算シート!$B$20:$M$300,4,FALSE))</f>
        <v/>
      </c>
      <c r="E52" s="412"/>
      <c r="F52" s="413"/>
    </row>
    <row r="53" spans="2:6" ht="19.5" customHeight="1" x14ac:dyDescent="0.45">
      <c r="B53" s="411"/>
      <c r="C53" s="251" t="str">
        <f>IF(B53="", "", VLOOKUP(B53,計算シート!$B$20:$D$300,2,FALSE))</f>
        <v/>
      </c>
      <c r="D53" s="252" t="str">
        <f>IF(B53="", "", VLOOKUP(B53,計算シート!$B$20:$M$300,4,FALSE))</f>
        <v/>
      </c>
      <c r="E53" s="412"/>
      <c r="F53" s="413"/>
    </row>
    <row r="54" spans="2:6" ht="19.5" customHeight="1" x14ac:dyDescent="0.45">
      <c r="B54" s="411"/>
      <c r="C54" s="251" t="str">
        <f>IF(B54="", "", VLOOKUP(B54,計算シート!$B$20:$D$300,2,FALSE))</f>
        <v/>
      </c>
      <c r="D54" s="252" t="str">
        <f>IF(B54="", "", VLOOKUP(B54,計算シート!$B$20:$M$300,4,FALSE))</f>
        <v/>
      </c>
      <c r="E54" s="412"/>
      <c r="F54" s="413"/>
    </row>
    <row r="55" spans="2:6" ht="19.5" customHeight="1" x14ac:dyDescent="0.45">
      <c r="B55" s="411"/>
      <c r="C55" s="251" t="str">
        <f>IF(B55="", "", VLOOKUP(B55,計算シート!$B$20:$D$300,2,FALSE))</f>
        <v/>
      </c>
      <c r="D55" s="252" t="str">
        <f>IF(B55="", "", VLOOKUP(B55,計算シート!$B$20:$M$300,4,FALSE))</f>
        <v/>
      </c>
      <c r="E55" s="412"/>
      <c r="F55" s="413"/>
    </row>
    <row r="56" spans="2:6" ht="19.5" customHeight="1" x14ac:dyDescent="0.45">
      <c r="B56" s="411"/>
      <c r="C56" s="251" t="str">
        <f>IF(B56="", "", VLOOKUP(B56,計算シート!$B$20:$D$300,2,FALSE))</f>
        <v/>
      </c>
      <c r="D56" s="252" t="str">
        <f>IF(B56="", "", VLOOKUP(B56,計算シート!$B$20:$M$300,4,FALSE))</f>
        <v/>
      </c>
      <c r="E56" s="412"/>
      <c r="F56" s="413"/>
    </row>
    <row r="57" spans="2:6" ht="19.5" customHeight="1" x14ac:dyDescent="0.45">
      <c r="B57" s="411"/>
      <c r="C57" s="251" t="str">
        <f>IF(B57="", "", VLOOKUP(B57,計算シート!$B$20:$D$300,2,FALSE))</f>
        <v/>
      </c>
      <c r="D57" s="252" t="str">
        <f>IF(B57="", "", VLOOKUP(B57,計算シート!$B$20:$M$300,4,FALSE))</f>
        <v/>
      </c>
      <c r="E57" s="412"/>
      <c r="F57" s="413"/>
    </row>
    <row r="58" spans="2:6" ht="19.5" customHeight="1" x14ac:dyDescent="0.45">
      <c r="B58" s="411"/>
      <c r="C58" s="251" t="str">
        <f>IF(B58="", "", VLOOKUP(B58,計算シート!$B$20:$D$300,2,FALSE))</f>
        <v/>
      </c>
      <c r="D58" s="252" t="str">
        <f>IF(B58="", "", VLOOKUP(B58,計算シート!$B$20:$M$300,4,FALSE))</f>
        <v/>
      </c>
      <c r="E58" s="412"/>
      <c r="F58" s="413"/>
    </row>
    <row r="59" spans="2:6" ht="19.5" customHeight="1" x14ac:dyDescent="0.45">
      <c r="B59" s="411"/>
      <c r="C59" s="251" t="str">
        <f>IF(B59="", "", VLOOKUP(B59,計算シート!$B$20:$D$300,2,FALSE))</f>
        <v/>
      </c>
      <c r="D59" s="252" t="str">
        <f>IF(B59="", "", VLOOKUP(B59,計算シート!$B$20:$M$300,4,FALSE))</f>
        <v/>
      </c>
      <c r="E59" s="412"/>
      <c r="F59" s="413"/>
    </row>
    <row r="60" spans="2:6" ht="19.5" customHeight="1" x14ac:dyDescent="0.45">
      <c r="B60" s="411"/>
      <c r="C60" s="251" t="str">
        <f>IF(B60="", "", VLOOKUP(B60,計算シート!$B$20:$D$300,2,FALSE))</f>
        <v/>
      </c>
      <c r="D60" s="252" t="str">
        <f>IF(B60="", "", VLOOKUP(B60,計算シート!$B$20:$M$300,4,FALSE))</f>
        <v/>
      </c>
      <c r="E60" s="412"/>
      <c r="F60" s="413"/>
    </row>
    <row r="61" spans="2:6" ht="19.5" customHeight="1" x14ac:dyDescent="0.45">
      <c r="B61" s="411"/>
      <c r="C61" s="251" t="str">
        <f>IF(B61="", "", VLOOKUP(B61,計算シート!$B$20:$D$300,2,FALSE))</f>
        <v/>
      </c>
      <c r="D61" s="252" t="str">
        <f>IF(B61="", "", VLOOKUP(B61,計算シート!$B$20:$M$300,4,FALSE))</f>
        <v/>
      </c>
      <c r="E61" s="412"/>
      <c r="F61" s="413"/>
    </row>
    <row r="62" spans="2:6" ht="19.5" customHeight="1" x14ac:dyDescent="0.45">
      <c r="B62" s="411"/>
      <c r="C62" s="251" t="str">
        <f>IF(B62="", "", VLOOKUP(B62,計算シート!$B$20:$D$300,2,FALSE))</f>
        <v/>
      </c>
      <c r="D62" s="252" t="str">
        <f>IF(B62="", "", VLOOKUP(B62,計算シート!$B$20:$M$300,4,FALSE))</f>
        <v/>
      </c>
      <c r="E62" s="412"/>
      <c r="F62" s="413"/>
    </row>
    <row r="63" spans="2:6" ht="19.5" customHeight="1" x14ac:dyDescent="0.45">
      <c r="B63" s="411"/>
      <c r="C63" s="251" t="str">
        <f>IF(B63="", "", VLOOKUP(B63,計算シート!$B$20:$D$300,2,FALSE))</f>
        <v/>
      </c>
      <c r="D63" s="252" t="str">
        <f>IF(B63="", "", VLOOKUP(B63,計算シート!$B$20:$M$300,4,FALSE))</f>
        <v/>
      </c>
      <c r="E63" s="412"/>
      <c r="F63" s="413"/>
    </row>
    <row r="64" spans="2:6" ht="19.5" customHeight="1" x14ac:dyDescent="0.45">
      <c r="B64" s="411"/>
      <c r="C64" s="251" t="str">
        <f>IF(B64="", "", VLOOKUP(B64,計算シート!$B$20:$D$300,2,FALSE))</f>
        <v/>
      </c>
      <c r="D64" s="252" t="str">
        <f>IF(B64="", "", VLOOKUP(B64,計算シート!$B$20:$M$300,4,FALSE))</f>
        <v/>
      </c>
      <c r="E64" s="412"/>
      <c r="F64" s="413"/>
    </row>
    <row r="65" spans="2:6" ht="19.5" customHeight="1" x14ac:dyDescent="0.45">
      <c r="B65" s="411"/>
      <c r="C65" s="251" t="str">
        <f>IF(B65="", "", VLOOKUP(B65,計算シート!$B$20:$D$300,2,FALSE))</f>
        <v/>
      </c>
      <c r="D65" s="252" t="str">
        <f>IF(B65="", "", VLOOKUP(B65,計算シート!$B$20:$M$300,4,FALSE))</f>
        <v/>
      </c>
      <c r="E65" s="412"/>
      <c r="F65" s="413"/>
    </row>
    <row r="66" spans="2:6" ht="19.5" customHeight="1" x14ac:dyDescent="0.45">
      <c r="B66" s="411"/>
      <c r="C66" s="251" t="str">
        <f>IF(B66="", "", VLOOKUP(B66,計算シート!$B$20:$D$300,2,FALSE))</f>
        <v/>
      </c>
      <c r="D66" s="252" t="str">
        <f>IF(B66="", "", VLOOKUP(B66,計算シート!$B$20:$M$300,4,FALSE))</f>
        <v/>
      </c>
      <c r="E66" s="412"/>
      <c r="F66" s="413"/>
    </row>
    <row r="67" spans="2:6" ht="19.5" customHeight="1" x14ac:dyDescent="0.45">
      <c r="B67" s="411"/>
      <c r="C67" s="251" t="str">
        <f>IF(B67="", "", VLOOKUP(B67,計算シート!$B$20:$D$300,2,FALSE))</f>
        <v/>
      </c>
      <c r="D67" s="252" t="str">
        <f>IF(B67="", "", VLOOKUP(B67,計算シート!$B$20:$M$300,4,FALSE))</f>
        <v/>
      </c>
      <c r="E67" s="412"/>
      <c r="F67" s="413"/>
    </row>
    <row r="68" spans="2:6" ht="19.5" customHeight="1" x14ac:dyDescent="0.45">
      <c r="B68" s="411"/>
      <c r="C68" s="251" t="str">
        <f>IF(B68="", "", VLOOKUP(B68,計算シート!$B$20:$D$300,2,FALSE))</f>
        <v/>
      </c>
      <c r="D68" s="252" t="str">
        <f>IF(B68="", "", VLOOKUP(B68,計算シート!$B$20:$M$300,4,FALSE))</f>
        <v/>
      </c>
      <c r="E68" s="412"/>
      <c r="F68" s="413"/>
    </row>
    <row r="69" spans="2:6" ht="19.5" customHeight="1" x14ac:dyDescent="0.45">
      <c r="B69" s="411"/>
      <c r="C69" s="251" t="str">
        <f>IF(B69="", "", VLOOKUP(B69,計算シート!$B$20:$D$300,2,FALSE))</f>
        <v/>
      </c>
      <c r="D69" s="252" t="str">
        <f>IF(B69="", "", VLOOKUP(B69,計算シート!$B$20:$M$300,4,FALSE))</f>
        <v/>
      </c>
      <c r="E69" s="412"/>
      <c r="F69" s="413"/>
    </row>
    <row r="70" spans="2:6" ht="19.5" customHeight="1" x14ac:dyDescent="0.45">
      <c r="B70" s="411"/>
      <c r="C70" s="251" t="str">
        <f>IF(B70="", "", VLOOKUP(B70,計算シート!$B$20:$D$300,2,FALSE))</f>
        <v/>
      </c>
      <c r="D70" s="252" t="str">
        <f>IF(B70="", "", VLOOKUP(B70,計算シート!$B$20:$M$300,4,FALSE))</f>
        <v/>
      </c>
      <c r="E70" s="412"/>
      <c r="F70" s="413"/>
    </row>
    <row r="71" spans="2:6" ht="19.5" customHeight="1" x14ac:dyDescent="0.45">
      <c r="B71" s="411"/>
      <c r="C71" s="251" t="str">
        <f>IF(B71="", "", VLOOKUP(B71,計算シート!$B$20:$D$300,2,FALSE))</f>
        <v/>
      </c>
      <c r="D71" s="252" t="str">
        <f>IF(B71="", "", VLOOKUP(B71,計算シート!$B$20:$M$300,4,FALSE))</f>
        <v/>
      </c>
      <c r="E71" s="412"/>
      <c r="F71" s="413"/>
    </row>
    <row r="72" spans="2:6" ht="19.5" customHeight="1" x14ac:dyDescent="0.45">
      <c r="B72" s="411"/>
      <c r="C72" s="251" t="str">
        <f>IF(B72="", "", VLOOKUP(B72,計算シート!$B$20:$D$300,2,FALSE))</f>
        <v/>
      </c>
      <c r="D72" s="252" t="str">
        <f>IF(B72="", "", VLOOKUP(B72,計算シート!$B$20:$M$300,4,FALSE))</f>
        <v/>
      </c>
      <c r="E72" s="412"/>
      <c r="F72" s="413"/>
    </row>
    <row r="73" spans="2:6" ht="19.5" customHeight="1" x14ac:dyDescent="0.45">
      <c r="B73" s="411"/>
      <c r="C73" s="251" t="str">
        <f>IF(B73="", "", VLOOKUP(B73,計算シート!$B$20:$D$300,2,FALSE))</f>
        <v/>
      </c>
      <c r="D73" s="252" t="str">
        <f>IF(B73="", "", VLOOKUP(B73,計算シート!$B$20:$M$300,4,FALSE))</f>
        <v/>
      </c>
      <c r="E73" s="412"/>
      <c r="F73" s="413"/>
    </row>
    <row r="74" spans="2:6" ht="19.5" customHeight="1" x14ac:dyDescent="0.45">
      <c r="B74" s="411"/>
      <c r="C74" s="251" t="str">
        <f>IF(B74="", "", VLOOKUP(B74,計算シート!$B$20:$D$300,2,FALSE))</f>
        <v/>
      </c>
      <c r="D74" s="252" t="str">
        <f>IF(B74="", "", VLOOKUP(B74,計算シート!$B$20:$M$300,4,FALSE))</f>
        <v/>
      </c>
      <c r="E74" s="412"/>
      <c r="F74" s="413"/>
    </row>
    <row r="75" spans="2:6" ht="19.5" customHeight="1" x14ac:dyDescent="0.45">
      <c r="B75" s="411"/>
      <c r="C75" s="251" t="str">
        <f>IF(B75="", "", VLOOKUP(B75,計算シート!$B$20:$D$300,2,FALSE))</f>
        <v/>
      </c>
      <c r="D75" s="252" t="str">
        <f>IF(B75="", "", VLOOKUP(B75,計算シート!$B$20:$M$300,4,FALSE))</f>
        <v/>
      </c>
      <c r="E75" s="412"/>
      <c r="F75" s="413"/>
    </row>
    <row r="76" spans="2:6" ht="19.5" customHeight="1" x14ac:dyDescent="0.45">
      <c r="B76" s="411"/>
      <c r="C76" s="251" t="str">
        <f>IF(B76="", "", VLOOKUP(B76,計算シート!$B$20:$D$300,2,FALSE))</f>
        <v/>
      </c>
      <c r="D76" s="252" t="str">
        <f>IF(B76="", "", VLOOKUP(B76,計算シート!$B$20:$M$300,4,FALSE))</f>
        <v/>
      </c>
      <c r="E76" s="412"/>
      <c r="F76" s="413"/>
    </row>
    <row r="77" spans="2:6" ht="19.5" customHeight="1" x14ac:dyDescent="0.45">
      <c r="B77" s="411"/>
      <c r="C77" s="251" t="str">
        <f>IF(B77="", "", VLOOKUP(B77,計算シート!$B$20:$D$300,2,FALSE))</f>
        <v/>
      </c>
      <c r="D77" s="252" t="str">
        <f>IF(B77="", "", VLOOKUP(B77,計算シート!$B$20:$M$300,4,FALSE))</f>
        <v/>
      </c>
      <c r="E77" s="412"/>
      <c r="F77" s="413"/>
    </row>
    <row r="78" spans="2:6" ht="19.5" customHeight="1" x14ac:dyDescent="0.45">
      <c r="B78" s="411"/>
      <c r="C78" s="251" t="str">
        <f>IF(B78="", "", VLOOKUP(B78,計算シート!$B$20:$D$300,2,FALSE))</f>
        <v/>
      </c>
      <c r="D78" s="252" t="str">
        <f>IF(B78="", "", VLOOKUP(B78,計算シート!$B$20:$M$300,4,FALSE))</f>
        <v/>
      </c>
      <c r="E78" s="412"/>
      <c r="F78" s="413"/>
    </row>
    <row r="79" spans="2:6" ht="19.5" customHeight="1" x14ac:dyDescent="0.45">
      <c r="B79" s="411"/>
      <c r="C79" s="251" t="str">
        <f>IF(B79="", "", VLOOKUP(B79,計算シート!$B$20:$D$300,2,FALSE))</f>
        <v/>
      </c>
      <c r="D79" s="252" t="str">
        <f>IF(B79="", "", VLOOKUP(B79,計算シート!$B$20:$M$300,4,FALSE))</f>
        <v/>
      </c>
      <c r="E79" s="412"/>
      <c r="F79" s="413"/>
    </row>
    <row r="80" spans="2:6" ht="19.5" customHeight="1" x14ac:dyDescent="0.45">
      <c r="B80" s="411"/>
      <c r="C80" s="251" t="str">
        <f>IF(B80="", "", VLOOKUP(B80,計算シート!$B$20:$D$300,2,FALSE))</f>
        <v/>
      </c>
      <c r="D80" s="252" t="str">
        <f>IF(B80="", "", VLOOKUP(B80,計算シート!$B$20:$M$300,4,FALSE))</f>
        <v/>
      </c>
      <c r="E80" s="412"/>
      <c r="F80" s="413"/>
    </row>
    <row r="81" spans="2:6" ht="19.5" customHeight="1" x14ac:dyDescent="0.45">
      <c r="B81" s="411"/>
      <c r="C81" s="251" t="str">
        <f>IF(B81="", "", VLOOKUP(B81,計算シート!$B$20:$D$300,2,FALSE))</f>
        <v/>
      </c>
      <c r="D81" s="252" t="str">
        <f>IF(B81="", "", VLOOKUP(B81,計算シート!$B$20:$M$300,4,FALSE))</f>
        <v/>
      </c>
      <c r="E81" s="412"/>
      <c r="F81" s="413"/>
    </row>
    <row r="82" spans="2:6" ht="19.5" customHeight="1" x14ac:dyDescent="0.45">
      <c r="B82" s="411"/>
      <c r="C82" s="251" t="str">
        <f>IF(B82="", "", VLOOKUP(B82,計算シート!$B$20:$D$300,2,FALSE))</f>
        <v/>
      </c>
      <c r="D82" s="252" t="str">
        <f>IF(B82="", "", VLOOKUP(B82,計算シート!$B$20:$M$300,4,FALSE))</f>
        <v/>
      </c>
      <c r="E82" s="412"/>
      <c r="F82" s="413"/>
    </row>
    <row r="83" spans="2:6" ht="19.5" customHeight="1" x14ac:dyDescent="0.45">
      <c r="B83" s="411"/>
      <c r="C83" s="251" t="str">
        <f>IF(B83="", "", VLOOKUP(B83,計算シート!$B$20:$D$300,2,FALSE))</f>
        <v/>
      </c>
      <c r="D83" s="252" t="str">
        <f>IF(B83="", "", VLOOKUP(B83,計算シート!$B$20:$M$300,4,FALSE))</f>
        <v/>
      </c>
      <c r="E83" s="412"/>
      <c r="F83" s="413"/>
    </row>
    <row r="84" spans="2:6" ht="19.5" customHeight="1" x14ac:dyDescent="0.45">
      <c r="B84" s="411"/>
      <c r="C84" s="251" t="str">
        <f>IF(B84="", "", VLOOKUP(B84,計算シート!$B$20:$D$300,2,FALSE))</f>
        <v/>
      </c>
      <c r="D84" s="252" t="str">
        <f>IF(B84="", "", VLOOKUP(B84,計算シート!$B$20:$M$300,4,FALSE))</f>
        <v/>
      </c>
      <c r="E84" s="412"/>
      <c r="F84" s="413"/>
    </row>
    <row r="85" spans="2:6" ht="19.5" customHeight="1" x14ac:dyDescent="0.45">
      <c r="B85" s="411"/>
      <c r="C85" s="251" t="str">
        <f>IF(B85="", "", VLOOKUP(B85,計算シート!$B$20:$D$300,2,FALSE))</f>
        <v/>
      </c>
      <c r="D85" s="252" t="str">
        <f>IF(B85="", "", VLOOKUP(B85,計算シート!$B$20:$M$300,4,FALSE))</f>
        <v/>
      </c>
      <c r="E85" s="412"/>
      <c r="F85" s="413"/>
    </row>
    <row r="86" spans="2:6" ht="19.5" customHeight="1" x14ac:dyDescent="0.45">
      <c r="B86" s="411"/>
      <c r="C86" s="251" t="str">
        <f>IF(B86="", "", VLOOKUP(B86,計算シート!$B$20:$D$300,2,FALSE))</f>
        <v/>
      </c>
      <c r="D86" s="252" t="str">
        <f>IF(B86="", "", VLOOKUP(B86,計算シート!$B$20:$M$300,4,FALSE))</f>
        <v/>
      </c>
      <c r="E86" s="412"/>
      <c r="F86" s="413"/>
    </row>
    <row r="87" spans="2:6" ht="19.5" customHeight="1" x14ac:dyDescent="0.45">
      <c r="B87" s="411"/>
      <c r="C87" s="251" t="str">
        <f>IF(B87="", "", VLOOKUP(B87,計算シート!$B$20:$D$300,2,FALSE))</f>
        <v/>
      </c>
      <c r="D87" s="252" t="str">
        <f>IF(B87="", "", VLOOKUP(B87,計算シート!$B$20:$M$300,4,FALSE))</f>
        <v/>
      </c>
      <c r="E87" s="412"/>
      <c r="F87" s="413"/>
    </row>
    <row r="88" spans="2:6" ht="19.5" customHeight="1" x14ac:dyDescent="0.45">
      <c r="B88" s="411"/>
      <c r="C88" s="251" t="str">
        <f>IF(B88="", "", VLOOKUP(B88,計算シート!$B$20:$D$300,2,FALSE))</f>
        <v/>
      </c>
      <c r="D88" s="252" t="str">
        <f>IF(B88="", "", VLOOKUP(B88,計算シート!$B$20:$M$300,4,FALSE))</f>
        <v/>
      </c>
      <c r="E88" s="412"/>
      <c r="F88" s="413"/>
    </row>
    <row r="89" spans="2:6" ht="19.5" customHeight="1" x14ac:dyDescent="0.45">
      <c r="B89" s="411"/>
      <c r="C89" s="251" t="str">
        <f>IF(B89="", "", VLOOKUP(B89,計算シート!$B$20:$D$300,2,FALSE))</f>
        <v/>
      </c>
      <c r="D89" s="252" t="str">
        <f>IF(B89="", "", VLOOKUP(B89,計算シート!$B$20:$M$300,4,FALSE))</f>
        <v/>
      </c>
      <c r="E89" s="412"/>
      <c r="F89" s="413"/>
    </row>
    <row r="90" spans="2:6" ht="19.5" customHeight="1" x14ac:dyDescent="0.45">
      <c r="B90" s="411"/>
      <c r="C90" s="251" t="str">
        <f>IF(B90="", "", VLOOKUP(B90,計算シート!$B$20:$D$300,2,FALSE))</f>
        <v/>
      </c>
      <c r="D90" s="252" t="str">
        <f>IF(B90="", "", VLOOKUP(B90,計算シート!$B$20:$M$300,4,FALSE))</f>
        <v/>
      </c>
      <c r="E90" s="412"/>
      <c r="F90" s="413"/>
    </row>
    <row r="91" spans="2:6" ht="19.5" customHeight="1" x14ac:dyDescent="0.45">
      <c r="B91" s="411"/>
      <c r="C91" s="251" t="str">
        <f>IF(B91="", "", VLOOKUP(B91,計算シート!$B$20:$D$300,2,FALSE))</f>
        <v/>
      </c>
      <c r="D91" s="252" t="str">
        <f>IF(B91="", "", VLOOKUP(B91,計算シート!$B$20:$M$300,4,FALSE))</f>
        <v/>
      </c>
      <c r="E91" s="412"/>
      <c r="F91" s="413"/>
    </row>
    <row r="92" spans="2:6" ht="19.5" customHeight="1" x14ac:dyDescent="0.45">
      <c r="B92" s="411"/>
      <c r="C92" s="251" t="str">
        <f>IF(B92="", "", VLOOKUP(B92,計算シート!$B$20:$D$300,2,FALSE))</f>
        <v/>
      </c>
      <c r="D92" s="252" t="str">
        <f>IF(B92="", "", VLOOKUP(B92,計算シート!$B$20:$M$300,4,FALSE))</f>
        <v/>
      </c>
      <c r="E92" s="412"/>
      <c r="F92" s="413"/>
    </row>
    <row r="93" spans="2:6" ht="19.5" customHeight="1" x14ac:dyDescent="0.45">
      <c r="B93" s="411"/>
      <c r="C93" s="251" t="str">
        <f>IF(B93="", "", VLOOKUP(B93,計算シート!$B$20:$D$300,2,FALSE))</f>
        <v/>
      </c>
      <c r="D93" s="252" t="str">
        <f>IF(B93="", "", VLOOKUP(B93,計算シート!$B$20:$M$300,4,FALSE))</f>
        <v/>
      </c>
      <c r="E93" s="412"/>
      <c r="F93" s="413"/>
    </row>
    <row r="94" spans="2:6" ht="19.5" customHeight="1" x14ac:dyDescent="0.45">
      <c r="B94" s="411"/>
      <c r="C94" s="251" t="str">
        <f>IF(B94="", "", VLOOKUP(B94,計算シート!$B$20:$D$300,2,FALSE))</f>
        <v/>
      </c>
      <c r="D94" s="252" t="str">
        <f>IF(B94="", "", VLOOKUP(B94,計算シート!$B$20:$M$300,4,FALSE))</f>
        <v/>
      </c>
      <c r="E94" s="412"/>
      <c r="F94" s="413"/>
    </row>
    <row r="95" spans="2:6" ht="19.5" customHeight="1" x14ac:dyDescent="0.45">
      <c r="B95" s="411"/>
      <c r="C95" s="251" t="str">
        <f>IF(B95="", "", VLOOKUP(B95,計算シート!$B$20:$D$300,2,FALSE))</f>
        <v/>
      </c>
      <c r="D95" s="252" t="str">
        <f>IF(B95="", "", VLOOKUP(B95,計算シート!$B$20:$M$300,4,FALSE))</f>
        <v/>
      </c>
      <c r="E95" s="412"/>
      <c r="F95" s="413"/>
    </row>
    <row r="96" spans="2:6" ht="19.5" customHeight="1" x14ac:dyDescent="0.45">
      <c r="B96" s="411"/>
      <c r="C96" s="251" t="str">
        <f>IF(B96="", "", VLOOKUP(B96,計算シート!$B$20:$D$300,2,FALSE))</f>
        <v/>
      </c>
      <c r="D96" s="252" t="str">
        <f>IF(B96="", "", VLOOKUP(B96,計算シート!$B$20:$M$300,4,FALSE))</f>
        <v/>
      </c>
      <c r="E96" s="412"/>
      <c r="F96" s="413"/>
    </row>
    <row r="97" spans="2:6" ht="19.5" customHeight="1" x14ac:dyDescent="0.45">
      <c r="B97" s="411"/>
      <c r="C97" s="251" t="str">
        <f>IF(B97="", "", VLOOKUP(B97,計算シート!$B$20:$D$300,2,FALSE))</f>
        <v/>
      </c>
      <c r="D97" s="252" t="str">
        <f>IF(B97="", "", VLOOKUP(B97,計算シート!$B$20:$M$300,4,FALSE))</f>
        <v/>
      </c>
      <c r="E97" s="412"/>
      <c r="F97" s="413"/>
    </row>
    <row r="98" spans="2:6" ht="19.5" customHeight="1" x14ac:dyDescent="0.45">
      <c r="B98" s="411"/>
      <c r="C98" s="251" t="str">
        <f>IF(B98="", "", VLOOKUP(B98,計算シート!$B$20:$D$300,2,FALSE))</f>
        <v/>
      </c>
      <c r="D98" s="252" t="str">
        <f>IF(B98="", "", VLOOKUP(B98,計算シート!$B$20:$M$300,4,FALSE))</f>
        <v/>
      </c>
      <c r="E98" s="412"/>
      <c r="F98" s="413"/>
    </row>
    <row r="99" spans="2:6" ht="19.5" customHeight="1" x14ac:dyDescent="0.45">
      <c r="B99" s="411"/>
      <c r="C99" s="251" t="str">
        <f>IF(B99="", "", VLOOKUP(B99,計算シート!$B$20:$D$300,2,FALSE))</f>
        <v/>
      </c>
      <c r="D99" s="252" t="str">
        <f>IF(B99="", "", VLOOKUP(B99,計算シート!$B$20:$M$300,4,FALSE))</f>
        <v/>
      </c>
      <c r="E99" s="412"/>
      <c r="F99" s="413"/>
    </row>
    <row r="100" spans="2:6" ht="19.5" customHeight="1" x14ac:dyDescent="0.45">
      <c r="B100" s="411"/>
      <c r="C100" s="251" t="str">
        <f>IF(B100="", "", VLOOKUP(B100,計算シート!$B$20:$D$300,2,FALSE))</f>
        <v/>
      </c>
      <c r="D100" s="252" t="str">
        <f>IF(B100="", "", VLOOKUP(B100,計算シート!$B$20:$M$300,4,FALSE))</f>
        <v/>
      </c>
      <c r="E100" s="412"/>
      <c r="F100" s="413"/>
    </row>
  </sheetData>
  <sheetProtection password="C3B3" sheet="1" objects="1" scenarios="1"/>
  <mergeCells count="1">
    <mergeCell ref="B2:F2"/>
  </mergeCells>
  <phoneticPr fontId="11"/>
  <pageMargins left="0.7" right="0.7" top="0.75" bottom="0.75" header="0.3" footer="0.3"/>
  <pageSetup paperSize="9" scale="94" fitToHeight="0" orientation="landscape"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選択肢!$I$4:$I$10</xm:f>
          </x14:formula1>
          <xm:sqref>F5:F100</xm:sqref>
        </x14:dataValidation>
        <x14:dataValidation type="list" allowBlank="1" showInputMessage="1" showErrorMessage="1" xr:uid="{00000000-0002-0000-0D00-000001000000}">
          <x14:formula1>
            <xm:f>選択肢!$H$4:$H$24</xm:f>
          </x14:formula1>
          <xm:sqref>E5:E100</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
    <pageSetUpPr fitToPage="1"/>
  </sheetPr>
  <dimension ref="A1:FX270"/>
  <sheetViews>
    <sheetView zoomScale="80" zoomScaleNormal="80" workbookViewId="0">
      <pane xSplit="10530" topLeftCell="AD1" activePane="topRight"/>
      <selection activeCell="AQ20" sqref="AQ20"/>
      <selection pane="topRight" activeCell="BB20" sqref="BB20"/>
    </sheetView>
  </sheetViews>
  <sheetFormatPr defaultRowHeight="18.75" x14ac:dyDescent="0.45"/>
  <cols>
    <col min="1" max="1" width="6.5" style="18" customWidth="1"/>
    <col min="2" max="2" width="9.125" style="84" customWidth="1"/>
    <col min="3" max="3" width="23.5" customWidth="1"/>
    <col min="4" max="4" width="13.625" customWidth="1"/>
    <col min="5" max="5" width="19" style="16" customWidth="1"/>
    <col min="7" max="7" width="4.5" customWidth="1"/>
    <col min="8" max="8" width="11.75" customWidth="1"/>
    <col min="14" max="14" width="11.125" customWidth="1"/>
    <col min="15" max="15" width="4.5" customWidth="1"/>
    <col min="16" max="18" width="11.125" customWidth="1"/>
    <col min="19" max="19" width="7.375" customWidth="1"/>
    <col min="20" max="20" width="11.125" customWidth="1"/>
    <col min="22" max="22" width="9" customWidth="1"/>
    <col min="23" max="27" width="8.75" customWidth="1"/>
    <col min="28" max="28" width="10" style="16" bestFit="1" customWidth="1"/>
    <col min="30" max="30" width="5.625" customWidth="1"/>
    <col min="31" max="33" width="6.25" customWidth="1"/>
    <col min="34" max="34" width="5" customWidth="1"/>
    <col min="35" max="35" width="4.75" customWidth="1"/>
    <col min="36" max="37" width="5" customWidth="1"/>
    <col min="38" max="38" width="4.875" customWidth="1"/>
    <col min="39" max="39" width="4.75" customWidth="1"/>
    <col min="40" max="41" width="5" customWidth="1"/>
    <col min="42" max="51" width="9" customWidth="1"/>
    <col min="52" max="52" width="9" style="104" customWidth="1"/>
    <col min="53" max="55" width="5.125" customWidth="1"/>
    <col min="56" max="56" width="5.375" customWidth="1"/>
    <col min="57" max="57" width="5.25" customWidth="1"/>
    <col min="58" max="58" width="5.125" customWidth="1"/>
    <col min="59" max="59" width="6.5" customWidth="1"/>
    <col min="60" max="60" width="9.625" customWidth="1"/>
    <col min="61" max="74" width="5.5" customWidth="1"/>
    <col min="75" max="75" width="9.75" style="94" customWidth="1"/>
    <col min="76" max="81" width="9" customWidth="1"/>
    <col min="82" max="82" width="9" style="104" customWidth="1"/>
    <col min="83" max="83" width="4.125" customWidth="1"/>
    <col min="84" max="88" width="3.75" customWidth="1"/>
    <col min="89" max="89" width="6.25" customWidth="1"/>
    <col min="90" max="90" width="10.5" customWidth="1"/>
    <col min="91" max="91" width="7.5" customWidth="1"/>
    <col min="92" max="92" width="8" customWidth="1"/>
    <col min="93" max="93" width="8.25" customWidth="1"/>
    <col min="94" max="94" width="3.75" customWidth="1"/>
    <col min="95" max="95" width="5.875" customWidth="1"/>
    <col min="96" max="96" width="10.25" customWidth="1"/>
    <col min="97" max="99" width="5.5" customWidth="1"/>
    <col min="100" max="100" width="9.125" customWidth="1"/>
    <col min="101" max="103" width="5.5" customWidth="1"/>
    <col min="104" max="104" width="8.125" customWidth="1"/>
    <col min="105" max="105" width="8.875" style="94" customWidth="1"/>
    <col min="108" max="108" width="6.375" customWidth="1"/>
    <col min="109" max="110" width="5.25" style="1" customWidth="1"/>
    <col min="111" max="111" width="10" bestFit="1" customWidth="1"/>
    <col min="112" max="112" width="10.25" customWidth="1"/>
    <col min="113" max="113" width="10.125" customWidth="1"/>
    <col min="114" max="114" width="6.5" customWidth="1"/>
    <col min="115" max="115" width="6.625" style="1" customWidth="1"/>
    <col min="116" max="118" width="5.25" style="1" customWidth="1"/>
    <col min="119" max="132" width="5.5" customWidth="1"/>
    <col min="133" max="133" width="8.625" style="1" customWidth="1"/>
    <col min="134" max="147" width="5.5" customWidth="1"/>
    <col min="148" max="148" width="18.875" style="1" customWidth="1"/>
    <col min="173" max="173" width="10.25" customWidth="1"/>
    <col min="174" max="174" width="9" style="137"/>
  </cols>
  <sheetData>
    <row r="1" spans="2:105" ht="13.5" customHeight="1" thickBot="1" x14ac:dyDescent="0.5">
      <c r="AZ1"/>
      <c r="BW1" s="1"/>
      <c r="CD1"/>
      <c r="DA1" s="1"/>
    </row>
    <row r="2" spans="2:105" ht="27.75" customHeight="1" thickBot="1" x14ac:dyDescent="0.5">
      <c r="B2" s="757" t="s">
        <v>1200</v>
      </c>
      <c r="C2" s="757"/>
      <c r="D2" s="109"/>
      <c r="E2" s="16" t="str">
        <f>IF(D2=0,"", "（除草剤）")</f>
        <v/>
      </c>
      <c r="H2">
        <f>IF(入力シート!E11="製剤: 固体／散布時: 固体", 100, 10)+計算シート!D2</f>
        <v>10</v>
      </c>
      <c r="AZ2"/>
      <c r="BW2" s="1"/>
      <c r="CD2"/>
      <c r="DA2" s="1"/>
    </row>
    <row r="3" spans="2:105" ht="20.25" customHeight="1" x14ac:dyDescent="0.45">
      <c r="D3" t="s">
        <v>1201</v>
      </c>
      <c r="H3" t="s">
        <v>1321</v>
      </c>
      <c r="AZ3"/>
      <c r="BW3" s="1"/>
      <c r="CD3"/>
      <c r="DA3" s="1"/>
    </row>
    <row r="4" spans="2:105" ht="13.5" hidden="1" customHeight="1" x14ac:dyDescent="0.45"/>
    <row r="5" spans="2:105" ht="13.5" hidden="1" customHeight="1" x14ac:dyDescent="0.45"/>
    <row r="6" spans="2:105" ht="13.5" hidden="1" customHeight="1" x14ac:dyDescent="0.45"/>
    <row r="7" spans="2:105" ht="13.5" hidden="1" customHeight="1" x14ac:dyDescent="0.45"/>
    <row r="8" spans="2:105" ht="12.75" hidden="1" customHeight="1" x14ac:dyDescent="0.45"/>
    <row r="9" spans="2:105" ht="12.75" hidden="1" customHeight="1" x14ac:dyDescent="0.45"/>
    <row r="10" spans="2:105" ht="12.75" hidden="1" customHeight="1" x14ac:dyDescent="0.45"/>
    <row r="11" spans="2:105" ht="12.75" hidden="1" customHeight="1" x14ac:dyDescent="0.45"/>
    <row r="12" spans="2:105" ht="12.75" hidden="1" customHeight="1" x14ac:dyDescent="0.45"/>
    <row r="13" spans="2:105" ht="13.5" hidden="1" customHeight="1" x14ac:dyDescent="0.45"/>
    <row r="14" spans="2:105" ht="13.5" hidden="1" customHeight="1" x14ac:dyDescent="0.45"/>
    <row r="15" spans="2:105" ht="10.5" hidden="1" customHeight="1" x14ac:dyDescent="0.45"/>
    <row r="16" spans="2:105" ht="18.75" customHeight="1" thickBot="1" x14ac:dyDescent="0.5">
      <c r="C16" t="s">
        <v>1283</v>
      </c>
      <c r="D16">
        <f>SUM(ES20:ES2222)</f>
        <v>0</v>
      </c>
      <c r="AZ16"/>
      <c r="BW16" s="1"/>
      <c r="CD16"/>
      <c r="DA16" s="1"/>
    </row>
    <row r="17" spans="1:180" ht="19.5" customHeight="1" thickBot="1" x14ac:dyDescent="0.5">
      <c r="B17" s="751" t="s">
        <v>1189</v>
      </c>
      <c r="C17" s="754" t="s">
        <v>5</v>
      </c>
      <c r="D17" s="768" t="s">
        <v>145</v>
      </c>
      <c r="E17" s="768" t="s">
        <v>143</v>
      </c>
      <c r="F17" s="770" t="s">
        <v>144</v>
      </c>
      <c r="G17" s="735" t="s">
        <v>1272</v>
      </c>
      <c r="H17" s="736"/>
      <c r="I17" s="736"/>
      <c r="J17" s="736"/>
      <c r="K17" s="736"/>
      <c r="L17" s="736"/>
      <c r="M17" s="736"/>
      <c r="N17" s="737"/>
      <c r="O17" s="735" t="s">
        <v>1275</v>
      </c>
      <c r="P17" s="736"/>
      <c r="Q17" s="736"/>
      <c r="R17" s="736"/>
      <c r="S17" s="736"/>
      <c r="T17" s="737"/>
      <c r="U17" s="735" t="s">
        <v>159</v>
      </c>
      <c r="V17" s="736"/>
      <c r="W17" s="736"/>
      <c r="X17" s="736"/>
      <c r="Y17" s="736"/>
      <c r="Z17" s="736"/>
      <c r="AA17" s="736"/>
      <c r="AB17" s="736"/>
      <c r="AC17" s="736"/>
      <c r="AD17" s="736"/>
      <c r="AE17" s="736"/>
      <c r="AF17" s="736"/>
      <c r="AG17" s="736"/>
      <c r="AH17" s="736"/>
      <c r="AI17" s="736"/>
      <c r="AJ17" s="736"/>
      <c r="AK17" s="736"/>
      <c r="AL17" s="736"/>
      <c r="AM17" s="736"/>
      <c r="AN17" s="736"/>
      <c r="AO17" s="737"/>
      <c r="AP17" s="9"/>
      <c r="AQ17" s="749" t="s">
        <v>1160</v>
      </c>
      <c r="AR17" s="749"/>
      <c r="AS17" s="749"/>
      <c r="AT17" s="749"/>
      <c r="AU17" s="749"/>
      <c r="AV17" s="749"/>
      <c r="AW17" s="749"/>
      <c r="AX17" s="749"/>
      <c r="AY17" s="749"/>
      <c r="AZ17" s="749"/>
      <c r="BA17" s="749"/>
      <c r="BB17" s="749"/>
      <c r="BC17" s="749"/>
      <c r="BD17" s="749"/>
      <c r="BE17" s="749"/>
      <c r="BF17" s="749"/>
      <c r="BG17" s="749"/>
      <c r="BH17" s="749"/>
      <c r="BI17" s="749"/>
      <c r="BJ17" s="749"/>
      <c r="BK17" s="749"/>
      <c r="BL17" s="749"/>
      <c r="BM17" s="749"/>
      <c r="BN17" s="749"/>
      <c r="BO17" s="749"/>
      <c r="BP17" s="749"/>
      <c r="BQ17" s="749"/>
      <c r="BR17" s="749"/>
      <c r="BS17" s="749"/>
      <c r="BT17" s="749"/>
      <c r="BU17" s="749"/>
      <c r="BV17" s="749"/>
      <c r="BW17" s="758"/>
      <c r="BX17" s="748" t="s">
        <v>1161</v>
      </c>
      <c r="BY17" s="749"/>
      <c r="BZ17" s="749"/>
      <c r="CA17" s="749"/>
      <c r="CB17" s="749"/>
      <c r="CC17" s="749"/>
      <c r="CD17" s="749"/>
      <c r="CE17" s="728"/>
      <c r="CF17" s="728"/>
      <c r="CG17" s="728"/>
      <c r="CH17" s="728"/>
      <c r="CI17" s="728"/>
      <c r="CJ17" s="728"/>
      <c r="CK17" s="728"/>
      <c r="CL17" s="728"/>
      <c r="CM17" s="728"/>
      <c r="CN17" s="728"/>
      <c r="CO17" s="728"/>
      <c r="CP17" s="728"/>
      <c r="CQ17" s="728"/>
      <c r="CR17" s="728"/>
      <c r="CS17" s="728"/>
      <c r="CT17" s="728"/>
      <c r="CU17" s="728"/>
      <c r="CV17" s="728"/>
      <c r="CW17" s="728"/>
      <c r="CX17" s="728"/>
      <c r="CY17" s="728"/>
      <c r="CZ17" s="728"/>
      <c r="DA17" s="750"/>
      <c r="DB17" s="722" t="s">
        <v>107</v>
      </c>
      <c r="DC17" s="723"/>
      <c r="DD17" s="723"/>
      <c r="DE17" s="723"/>
      <c r="DF17" s="723"/>
      <c r="DG17" s="723"/>
      <c r="DH17" s="723"/>
      <c r="DI17" s="723"/>
      <c r="DJ17" s="723"/>
      <c r="DK17" s="723"/>
      <c r="DL17" s="723"/>
      <c r="DM17" s="723"/>
      <c r="DN17" s="734"/>
      <c r="DO17" s="727" t="s">
        <v>1162</v>
      </c>
      <c r="DP17" s="728"/>
      <c r="DQ17" s="728"/>
      <c r="DR17" s="728"/>
      <c r="DS17" s="728"/>
      <c r="DT17" s="728"/>
      <c r="DU17" s="728"/>
      <c r="DV17" s="728"/>
      <c r="DW17" s="728"/>
      <c r="DX17" s="728"/>
      <c r="DY17" s="728"/>
      <c r="DZ17" s="728"/>
      <c r="EA17" s="728"/>
      <c r="EB17" s="728"/>
      <c r="EC17" s="728"/>
      <c r="ED17" s="727" t="s">
        <v>1163</v>
      </c>
      <c r="EE17" s="728"/>
      <c r="EF17" s="728"/>
      <c r="EG17" s="728"/>
      <c r="EH17" s="728"/>
      <c r="EI17" s="728"/>
      <c r="EJ17" s="728"/>
      <c r="EK17" s="728"/>
      <c r="EL17" s="728"/>
      <c r="EM17" s="728"/>
      <c r="EN17" s="728"/>
      <c r="EO17" s="728"/>
      <c r="EP17" s="728"/>
      <c r="EQ17" s="728"/>
      <c r="ER17" s="728"/>
      <c r="FA17" s="717" t="s">
        <v>1317</v>
      </c>
      <c r="FB17" s="717"/>
      <c r="FC17" s="717"/>
      <c r="FD17" s="718" t="s">
        <v>1318</v>
      </c>
      <c r="FE17" s="719"/>
      <c r="FF17" s="719"/>
      <c r="FU17" s="776" t="s">
        <v>1388</v>
      </c>
      <c r="FV17" s="775"/>
      <c r="FW17" s="775"/>
      <c r="FX17" s="775"/>
    </row>
    <row r="18" spans="1:180" ht="19.5" customHeight="1" thickBot="1" x14ac:dyDescent="0.5">
      <c r="B18" s="752"/>
      <c r="C18" s="755"/>
      <c r="D18" s="769"/>
      <c r="E18" s="769"/>
      <c r="F18" s="771"/>
      <c r="G18" s="738"/>
      <c r="H18" s="739"/>
      <c r="I18" s="739"/>
      <c r="J18" s="739"/>
      <c r="K18" s="739"/>
      <c r="L18" s="739"/>
      <c r="M18" s="739"/>
      <c r="N18" s="740"/>
      <c r="O18" s="738"/>
      <c r="P18" s="739"/>
      <c r="Q18" s="739"/>
      <c r="R18" s="739"/>
      <c r="S18" s="739"/>
      <c r="T18" s="740"/>
      <c r="U18" s="67"/>
      <c r="V18" s="759" t="s">
        <v>126</v>
      </c>
      <c r="W18" s="760"/>
      <c r="X18" s="759" t="s">
        <v>1537</v>
      </c>
      <c r="Y18" s="760"/>
      <c r="Z18" s="759" t="s">
        <v>127</v>
      </c>
      <c r="AA18" s="760"/>
      <c r="AB18" s="83"/>
      <c r="AC18" s="68"/>
      <c r="AD18" s="759" t="s">
        <v>126</v>
      </c>
      <c r="AE18" s="761"/>
      <c r="AF18" s="761"/>
      <c r="AG18" s="761"/>
      <c r="AH18" s="759" t="s">
        <v>125</v>
      </c>
      <c r="AI18" s="761"/>
      <c r="AJ18" s="761"/>
      <c r="AK18" s="760"/>
      <c r="AL18" s="761" t="s">
        <v>127</v>
      </c>
      <c r="AM18" s="761"/>
      <c r="AN18" s="761"/>
      <c r="AO18" s="760"/>
      <c r="AP18" s="762" t="s">
        <v>128</v>
      </c>
      <c r="AQ18" s="763"/>
      <c r="AR18" s="57" t="s">
        <v>1218</v>
      </c>
      <c r="AS18" s="766" t="s">
        <v>1285</v>
      </c>
      <c r="AT18" s="57" t="s">
        <v>162</v>
      </c>
      <c r="AU18" s="57" t="s">
        <v>164</v>
      </c>
      <c r="AV18" s="57" t="s">
        <v>178</v>
      </c>
      <c r="AW18" s="57" t="s">
        <v>1216</v>
      </c>
      <c r="AX18" s="57" t="s">
        <v>1286</v>
      </c>
      <c r="AY18" s="128" t="s">
        <v>127</v>
      </c>
      <c r="AZ18" s="764" t="s">
        <v>171</v>
      </c>
      <c r="BA18" s="728" t="s">
        <v>184</v>
      </c>
      <c r="BB18" s="728"/>
      <c r="BC18" s="728"/>
      <c r="BD18" s="728"/>
      <c r="BE18" s="728"/>
      <c r="BF18" s="750"/>
      <c r="BG18" s="727" t="s">
        <v>84</v>
      </c>
      <c r="BH18" s="750"/>
      <c r="BI18" s="727" t="s">
        <v>83</v>
      </c>
      <c r="BJ18" s="728"/>
      <c r="BK18" s="728"/>
      <c r="BL18" s="728"/>
      <c r="BM18" s="728"/>
      <c r="BN18" s="750"/>
      <c r="BO18" s="722" t="s">
        <v>93</v>
      </c>
      <c r="BP18" s="723"/>
      <c r="BQ18" s="723"/>
      <c r="BR18" s="734"/>
      <c r="BS18" s="722" t="s">
        <v>94</v>
      </c>
      <c r="BT18" s="723"/>
      <c r="BU18" s="723"/>
      <c r="BV18" s="734"/>
      <c r="BW18" s="773" t="s">
        <v>95</v>
      </c>
      <c r="BX18" s="741" t="s">
        <v>180</v>
      </c>
      <c r="BY18" s="742"/>
      <c r="BZ18" s="61" t="s">
        <v>178</v>
      </c>
      <c r="CA18" s="61" t="s">
        <v>1219</v>
      </c>
      <c r="CB18" s="130" t="s">
        <v>1289</v>
      </c>
      <c r="CC18" s="62" t="s">
        <v>181</v>
      </c>
      <c r="CD18" s="106"/>
      <c r="CE18" s="744" t="s">
        <v>184</v>
      </c>
      <c r="CF18" s="744"/>
      <c r="CG18" s="744"/>
      <c r="CH18" s="744"/>
      <c r="CI18" s="744"/>
      <c r="CJ18" s="745"/>
      <c r="CK18" s="743" t="s">
        <v>84</v>
      </c>
      <c r="CL18" s="745"/>
      <c r="CM18" s="743" t="s">
        <v>83</v>
      </c>
      <c r="CN18" s="744"/>
      <c r="CO18" s="744"/>
      <c r="CP18" s="744"/>
      <c r="CQ18" s="744"/>
      <c r="CR18" s="745"/>
      <c r="CS18" s="732" t="s">
        <v>93</v>
      </c>
      <c r="CT18" s="732"/>
      <c r="CU18" s="732"/>
      <c r="CV18" s="733"/>
      <c r="CW18" s="732" t="s">
        <v>94</v>
      </c>
      <c r="CX18" s="732"/>
      <c r="CY18" s="732"/>
      <c r="CZ18" s="733"/>
      <c r="DA18" s="746" t="s">
        <v>95</v>
      </c>
      <c r="DB18" s="722" t="s">
        <v>106</v>
      </c>
      <c r="DC18" s="723"/>
      <c r="DD18" s="722" t="s">
        <v>137</v>
      </c>
      <c r="DE18" s="723"/>
      <c r="DF18" s="734"/>
      <c r="DG18" s="723" t="s">
        <v>105</v>
      </c>
      <c r="DH18" s="723"/>
      <c r="DI18" s="723"/>
      <c r="DJ18" s="722" t="s">
        <v>138</v>
      </c>
      <c r="DK18" s="723"/>
      <c r="DL18" s="723"/>
      <c r="DM18" s="723"/>
      <c r="DN18" s="734"/>
      <c r="DO18" s="726" t="s">
        <v>87</v>
      </c>
      <c r="DP18" s="720"/>
      <c r="DQ18" s="720" t="s">
        <v>88</v>
      </c>
      <c r="DR18" s="720"/>
      <c r="DS18" s="720"/>
      <c r="DT18" s="721"/>
      <c r="DU18" s="720" t="s">
        <v>93</v>
      </c>
      <c r="DV18" s="720"/>
      <c r="DW18" s="720"/>
      <c r="DX18" s="721"/>
      <c r="DY18" s="720" t="s">
        <v>94</v>
      </c>
      <c r="DZ18" s="720"/>
      <c r="EA18" s="720"/>
      <c r="EB18" s="721"/>
      <c r="EC18" s="729" t="s">
        <v>95</v>
      </c>
      <c r="ED18" s="726" t="s">
        <v>87</v>
      </c>
      <c r="EE18" s="720"/>
      <c r="EF18" s="720" t="s">
        <v>88</v>
      </c>
      <c r="EG18" s="720"/>
      <c r="EH18" s="720"/>
      <c r="EI18" s="721"/>
      <c r="EJ18" s="720" t="s">
        <v>93</v>
      </c>
      <c r="EK18" s="720"/>
      <c r="EL18" s="720"/>
      <c r="EM18" s="721"/>
      <c r="EN18" s="720" t="s">
        <v>94</v>
      </c>
      <c r="EO18" s="720"/>
      <c r="EP18" s="720"/>
      <c r="EQ18" s="731"/>
      <c r="ER18" s="729" t="s">
        <v>95</v>
      </c>
      <c r="EZ18" s="724" t="s">
        <v>1303</v>
      </c>
      <c r="FA18" s="725"/>
      <c r="FB18" s="725"/>
      <c r="FC18" s="725"/>
      <c r="FD18" s="725"/>
      <c r="FE18" s="725"/>
      <c r="FF18" s="725"/>
      <c r="FG18" s="132"/>
      <c r="FH18" s="132"/>
      <c r="FI18" s="132"/>
      <c r="FJ18" s="132"/>
      <c r="FK18" s="779" t="s">
        <v>1311</v>
      </c>
      <c r="FL18" s="780"/>
      <c r="FM18" s="780"/>
      <c r="FN18" s="134"/>
      <c r="FO18" s="134"/>
      <c r="FP18" s="134"/>
      <c r="FR18" s="777" t="s">
        <v>1341</v>
      </c>
      <c r="FS18" s="778"/>
      <c r="FU18" s="775" t="s">
        <v>1391</v>
      </c>
      <c r="FV18" s="775"/>
      <c r="FW18" s="775" t="s">
        <v>1392</v>
      </c>
      <c r="FX18" s="775"/>
    </row>
    <row r="19" spans="1:180" ht="100.5" x14ac:dyDescent="0.45">
      <c r="A19" s="18">
        <v>1000000</v>
      </c>
      <c r="B19" s="753"/>
      <c r="C19" s="756"/>
      <c r="D19" s="769"/>
      <c r="E19" s="769"/>
      <c r="F19" s="772"/>
      <c r="G19" s="122" t="s">
        <v>1276</v>
      </c>
      <c r="H19" s="117" t="s">
        <v>129</v>
      </c>
      <c r="I19" s="118" t="s">
        <v>207</v>
      </c>
      <c r="J19" s="117" t="s">
        <v>130</v>
      </c>
      <c r="K19" s="118" t="s">
        <v>131</v>
      </c>
      <c r="L19" s="119" t="s">
        <v>135</v>
      </c>
      <c r="M19" s="120" t="s">
        <v>1281</v>
      </c>
      <c r="N19" s="121" t="s">
        <v>1279</v>
      </c>
      <c r="O19" s="122" t="s">
        <v>1277</v>
      </c>
      <c r="P19" s="126" t="s">
        <v>1278</v>
      </c>
      <c r="Q19" s="127" t="s">
        <v>1273</v>
      </c>
      <c r="R19" s="22" t="s">
        <v>1274</v>
      </c>
      <c r="S19" s="124" t="s">
        <v>1282</v>
      </c>
      <c r="T19" s="125" t="s">
        <v>1280</v>
      </c>
      <c r="U19" s="388" t="s">
        <v>141</v>
      </c>
      <c r="V19" s="26" t="s">
        <v>75</v>
      </c>
      <c r="W19" s="27" t="s">
        <v>76</v>
      </c>
      <c r="X19" s="26" t="s">
        <v>12</v>
      </c>
      <c r="Y19" s="27" t="s">
        <v>14</v>
      </c>
      <c r="Z19" s="26" t="s">
        <v>12</v>
      </c>
      <c r="AA19" s="27" t="s">
        <v>14</v>
      </c>
      <c r="AB19" s="24" t="s">
        <v>142</v>
      </c>
      <c r="AC19" s="25" t="s">
        <v>1342</v>
      </c>
      <c r="AD19" s="26" t="s">
        <v>77</v>
      </c>
      <c r="AE19" s="23" t="s">
        <v>78</v>
      </c>
      <c r="AF19" s="23" t="s">
        <v>79</v>
      </c>
      <c r="AG19" s="27" t="s">
        <v>80</v>
      </c>
      <c r="AH19" s="26" t="s">
        <v>77</v>
      </c>
      <c r="AI19" s="23" t="s">
        <v>78</v>
      </c>
      <c r="AJ19" s="23" t="s">
        <v>79</v>
      </c>
      <c r="AK19" s="27" t="s">
        <v>80</v>
      </c>
      <c r="AL19" s="23" t="s">
        <v>77</v>
      </c>
      <c r="AM19" s="23" t="s">
        <v>78</v>
      </c>
      <c r="AN19" s="23" t="s">
        <v>79</v>
      </c>
      <c r="AO19" s="27" t="s">
        <v>80</v>
      </c>
      <c r="AP19" s="42" t="s">
        <v>1315</v>
      </c>
      <c r="AQ19" s="56" t="s">
        <v>161</v>
      </c>
      <c r="AR19" s="43" t="s">
        <v>1217</v>
      </c>
      <c r="AS19" s="767"/>
      <c r="AT19" s="55" t="s">
        <v>163</v>
      </c>
      <c r="AU19" s="43" t="s">
        <v>165</v>
      </c>
      <c r="AV19" s="43" t="s">
        <v>179</v>
      </c>
      <c r="AW19" s="43" t="s">
        <v>1217</v>
      </c>
      <c r="AX19" s="43" t="s">
        <v>1287</v>
      </c>
      <c r="AY19" s="43" t="s">
        <v>1288</v>
      </c>
      <c r="AZ19" s="765"/>
      <c r="BA19" s="28" t="s">
        <v>172</v>
      </c>
      <c r="BB19" s="29" t="s">
        <v>173</v>
      </c>
      <c r="BC19" s="29" t="s">
        <v>174</v>
      </c>
      <c r="BD19" s="29" t="s">
        <v>175</v>
      </c>
      <c r="BE19" s="29" t="s">
        <v>176</v>
      </c>
      <c r="BF19" s="30" t="s">
        <v>177</v>
      </c>
      <c r="BG19" s="31" t="s">
        <v>85</v>
      </c>
      <c r="BH19" s="30" t="s">
        <v>86</v>
      </c>
      <c r="BI19" s="28" t="s">
        <v>75</v>
      </c>
      <c r="BJ19" s="29" t="s">
        <v>76</v>
      </c>
      <c r="BK19" s="29" t="s">
        <v>81</v>
      </c>
      <c r="BL19" s="29" t="s">
        <v>82</v>
      </c>
      <c r="BM19" s="29" t="s">
        <v>75</v>
      </c>
      <c r="BN19" s="30" t="s">
        <v>76</v>
      </c>
      <c r="BO19" s="32" t="s">
        <v>81</v>
      </c>
      <c r="BP19" s="32" t="s">
        <v>82</v>
      </c>
      <c r="BQ19" s="32" t="s">
        <v>75</v>
      </c>
      <c r="BR19" s="33" t="s">
        <v>76</v>
      </c>
      <c r="BS19" s="32" t="s">
        <v>81</v>
      </c>
      <c r="BT19" s="32" t="s">
        <v>82</v>
      </c>
      <c r="BU19" s="32" t="s">
        <v>75</v>
      </c>
      <c r="BV19" s="33" t="s">
        <v>76</v>
      </c>
      <c r="BW19" s="774"/>
      <c r="BX19" s="63" t="s">
        <v>182</v>
      </c>
      <c r="BY19" s="64" t="s">
        <v>183</v>
      </c>
      <c r="BZ19" s="64" t="s">
        <v>109</v>
      </c>
      <c r="CA19" s="64" t="s">
        <v>109</v>
      </c>
      <c r="CB19" s="65" t="s">
        <v>1290</v>
      </c>
      <c r="CC19" s="65" t="s">
        <v>1292</v>
      </c>
      <c r="CD19" s="107" t="s">
        <v>1293</v>
      </c>
      <c r="CE19" s="66" t="s">
        <v>75</v>
      </c>
      <c r="CF19" s="29" t="s">
        <v>76</v>
      </c>
      <c r="CG19" s="29" t="s">
        <v>81</v>
      </c>
      <c r="CH19" s="29" t="s">
        <v>82</v>
      </c>
      <c r="CI19" s="29" t="s">
        <v>75</v>
      </c>
      <c r="CJ19" s="30" t="s">
        <v>76</v>
      </c>
      <c r="CK19" s="31" t="s">
        <v>85</v>
      </c>
      <c r="CL19" s="30" t="s">
        <v>86</v>
      </c>
      <c r="CM19" s="29" t="s">
        <v>75</v>
      </c>
      <c r="CN19" s="29" t="s">
        <v>76</v>
      </c>
      <c r="CO19" s="29" t="s">
        <v>81</v>
      </c>
      <c r="CP19" s="29" t="s">
        <v>82</v>
      </c>
      <c r="CQ19" s="29" t="s">
        <v>75</v>
      </c>
      <c r="CR19" s="30" t="s">
        <v>76</v>
      </c>
      <c r="CS19" s="32" t="s">
        <v>81</v>
      </c>
      <c r="CT19" s="32" t="s">
        <v>82</v>
      </c>
      <c r="CU19" s="32" t="s">
        <v>75</v>
      </c>
      <c r="CV19" s="33" t="s">
        <v>76</v>
      </c>
      <c r="CW19" s="32" t="s">
        <v>81</v>
      </c>
      <c r="CX19" s="32" t="s">
        <v>82</v>
      </c>
      <c r="CY19" s="32" t="s">
        <v>75</v>
      </c>
      <c r="CZ19" s="33" t="s">
        <v>76</v>
      </c>
      <c r="DA19" s="747"/>
      <c r="DB19" s="34" t="s">
        <v>9</v>
      </c>
      <c r="DC19" s="35" t="s">
        <v>7</v>
      </c>
      <c r="DD19" s="36" t="s">
        <v>73</v>
      </c>
      <c r="DE19" s="37" t="s">
        <v>89</v>
      </c>
      <c r="DF19" s="38" t="s">
        <v>90</v>
      </c>
      <c r="DG19" s="35" t="s">
        <v>8</v>
      </c>
      <c r="DH19" s="35" t="s">
        <v>9</v>
      </c>
      <c r="DI19" s="35" t="s">
        <v>7</v>
      </c>
      <c r="DJ19" s="39" t="s">
        <v>74</v>
      </c>
      <c r="DK19" s="37" t="s">
        <v>91</v>
      </c>
      <c r="DL19" s="37" t="s">
        <v>92</v>
      </c>
      <c r="DM19" s="37" t="s">
        <v>89</v>
      </c>
      <c r="DN19" s="40" t="s">
        <v>90</v>
      </c>
      <c r="DO19" s="66" t="s">
        <v>75</v>
      </c>
      <c r="DP19" s="29" t="s">
        <v>76</v>
      </c>
      <c r="DQ19" s="29" t="s">
        <v>81</v>
      </c>
      <c r="DR19" s="29" t="s">
        <v>82</v>
      </c>
      <c r="DS19" s="29" t="s">
        <v>75</v>
      </c>
      <c r="DT19" s="30" t="s">
        <v>76</v>
      </c>
      <c r="DU19" s="75" t="s">
        <v>81</v>
      </c>
      <c r="DV19" s="32" t="s">
        <v>82</v>
      </c>
      <c r="DW19" s="32" t="s">
        <v>75</v>
      </c>
      <c r="DX19" s="33" t="s">
        <v>76</v>
      </c>
      <c r="DY19" s="32" t="s">
        <v>81</v>
      </c>
      <c r="DZ19" s="32" t="s">
        <v>82</v>
      </c>
      <c r="EA19" s="32" t="s">
        <v>75</v>
      </c>
      <c r="EB19" s="33" t="s">
        <v>76</v>
      </c>
      <c r="EC19" s="730"/>
      <c r="ED19" s="66" t="s">
        <v>75</v>
      </c>
      <c r="EE19" s="29" t="s">
        <v>76</v>
      </c>
      <c r="EF19" s="29" t="s">
        <v>81</v>
      </c>
      <c r="EG19" s="29" t="s">
        <v>82</v>
      </c>
      <c r="EH19" s="29" t="s">
        <v>75</v>
      </c>
      <c r="EI19" s="30" t="s">
        <v>76</v>
      </c>
      <c r="EJ19" s="75" t="s">
        <v>81</v>
      </c>
      <c r="EK19" s="32" t="s">
        <v>82</v>
      </c>
      <c r="EL19" s="32" t="s">
        <v>75</v>
      </c>
      <c r="EM19" s="33" t="s">
        <v>76</v>
      </c>
      <c r="EN19" s="32" t="s">
        <v>81</v>
      </c>
      <c r="EO19" s="32" t="s">
        <v>82</v>
      </c>
      <c r="EP19" s="32" t="s">
        <v>75</v>
      </c>
      <c r="EQ19" s="41" t="s">
        <v>76</v>
      </c>
      <c r="ER19" s="730"/>
      <c r="ET19" s="16" t="s">
        <v>1168</v>
      </c>
      <c r="EU19" s="16" t="s">
        <v>1209</v>
      </c>
      <c r="EV19" s="16" t="s">
        <v>1297</v>
      </c>
      <c r="EW19" s="16" t="s">
        <v>1294</v>
      </c>
      <c r="EX19" s="16" t="s">
        <v>1295</v>
      </c>
      <c r="EY19" s="16" t="s">
        <v>1296</v>
      </c>
      <c r="EZ19" s="131" t="s">
        <v>1299</v>
      </c>
      <c r="FA19" s="131" t="s">
        <v>1300</v>
      </c>
      <c r="FB19" s="131" t="s">
        <v>1320</v>
      </c>
      <c r="FC19" s="131" t="s">
        <v>1319</v>
      </c>
      <c r="FD19" s="131" t="s">
        <v>1298</v>
      </c>
      <c r="FE19" s="131" t="s">
        <v>1301</v>
      </c>
      <c r="FF19" s="131" t="s">
        <v>1302</v>
      </c>
      <c r="FG19" s="131" t="s">
        <v>1304</v>
      </c>
      <c r="FH19" s="131" t="s">
        <v>1307</v>
      </c>
      <c r="FI19" s="131" t="s">
        <v>1305</v>
      </c>
      <c r="FJ19" s="131" t="s">
        <v>1306</v>
      </c>
      <c r="FK19" s="133" t="s">
        <v>1312</v>
      </c>
      <c r="FL19" s="133" t="s">
        <v>1309</v>
      </c>
      <c r="FM19" s="133" t="s">
        <v>1310</v>
      </c>
      <c r="FN19" s="133" t="s">
        <v>1313</v>
      </c>
      <c r="FO19" s="133" t="s">
        <v>1314</v>
      </c>
      <c r="FP19" s="133" t="s">
        <v>1316</v>
      </c>
      <c r="FQ19" s="16"/>
      <c r="FR19" s="138" t="s">
        <v>1340</v>
      </c>
      <c r="FS19" s="136" t="s">
        <v>1343</v>
      </c>
      <c r="FU19" s="154" t="s">
        <v>1389</v>
      </c>
      <c r="FV19" s="154" t="s">
        <v>1390</v>
      </c>
      <c r="FW19" s="154" t="s">
        <v>1389</v>
      </c>
      <c r="FX19" s="154" t="s">
        <v>1390</v>
      </c>
    </row>
    <row r="20" spans="1:180" ht="55.5" customHeight="1" x14ac:dyDescent="0.15">
      <c r="A20" s="47">
        <v>1000001</v>
      </c>
      <c r="B20" s="5">
        <v>1</v>
      </c>
      <c r="C20" s="45" t="str">
        <f>IF(A20="","",DBCS(VLOOKUP(A20,入力シート!A:E,3,FALSE)))</f>
        <v/>
      </c>
      <c r="D20" s="50">
        <f>IF(B20="","",VLOOKUP(A20,入力シート!A:N,14,FALSE))</f>
        <v>0</v>
      </c>
      <c r="E20" s="50">
        <f>IF(B20="","",VLOOKUP(A20,入力シート!A:O,15,FALSE))</f>
        <v>0</v>
      </c>
      <c r="F20" s="7">
        <f>IF(B20="","",VLOOKUP(A20,入力シート!A:P,16,FALSE))</f>
        <v>0</v>
      </c>
      <c r="G20" s="123">
        <f>IF(B20="","", IF(SUM(VLOOKUP(A20, 入力シート!A:M, 12), VLOOKUP(A20, 入力シート!A:M, 13))&gt;0, 0, 1))</f>
        <v>1</v>
      </c>
      <c r="H20" s="45" t="e">
        <f>IF(B20&gt;0, ROUND(IF(O20=1, P20, IF(VLOOKUP(A20, 入力シート!A:E, 5) = "", IF(VLOOKUP(A20, 入力シート!A:K, 11, FALSE) &gt;0, 1, K20*1000/J20), VLOOKUP(A20, 入力シート!A:E,5, FALSE))), 0), "")</f>
        <v>#VALUE!</v>
      </c>
      <c r="I20" s="51" t="str">
        <f>IF(VLOOKUP(A20,入力シート!A:F,6,FALSE)="","",VLOOKUP(A20,入力シート!A:F,6,FALSE))</f>
        <v/>
      </c>
      <c r="J20" s="45" t="str">
        <f>IF(VLOOKUP(A20,入力シート!A:H,8,FALSE)="","",VLOOKUP(A20,入力シート!A:H,8,FALSE))</f>
        <v/>
      </c>
      <c r="K20" s="51" t="str">
        <f>IF(VLOOKUP(A20,入力シート!A:J,10,FALSE)="","",VLOOKUP(A20,入力シート!A:J,10,FALSE))</f>
        <v/>
      </c>
      <c r="L20" s="5" t="str">
        <f>IF(VLOOKUP(A20,入力シート!A:K,11,FALSE)="","",VLOOKUP(A20,入力シート!A:K,11,FALSE))</f>
        <v/>
      </c>
      <c r="M20" s="10">
        <f>IF(G20=1, 入力シート!$E$10, "")</f>
        <v>0</v>
      </c>
      <c r="N20" s="51">
        <f>(IF(L20="", 0, (L20*1000)*M20/100))+(IF(I20="", 0, (I20/H20)*1000*M20/100))+IF(J20="", 0, J20*M20/100)</f>
        <v>0</v>
      </c>
      <c r="O20" s="123">
        <f>IF(B20="", "", IF(SUM(VLOOKUP(A20, 入力シート!A:M, 12), VLOOKUP(A20, 入力シート!A:M, 13))&gt;0, 1, 0))</f>
        <v>0</v>
      </c>
      <c r="P20" s="48" t="str">
        <f>IF(O20 = 1, ROUND(IF(VLOOKUP(A20, 入力シート!A:E, 5) = "", "1", VLOOKUP(A20, 入力シート!A:E, 5)), 0), "")</f>
        <v/>
      </c>
      <c r="Q20" s="60" t="str">
        <f>IF(O20=0, "", IF(VLOOKUP(A20, 入力シート!A:L, 12)="", "", VLOOKUP(A20, 入力シート!A:L, 12)))</f>
        <v/>
      </c>
      <c r="R20" s="51" t="str">
        <f>IF(O20=0, "", IF(VLOOKUP(A20, 入力シート!A:M, 13)="", "", VLOOKUP(A20, 入力シート!A:M, 13)))</f>
        <v/>
      </c>
      <c r="S20" s="48" t="str">
        <f>IF(O20=1, 入力シート!$E$10, "")</f>
        <v/>
      </c>
      <c r="T20" s="51">
        <f>(IF(R20="", 0, (R20)*S20/100))+(IF(Q20="", 0, (Q20/P20)*1000*S20/100))</f>
        <v>0</v>
      </c>
      <c r="U20" s="10" t="str">
        <f>IF(C20="", "", 入力シート!$E$12)</f>
        <v/>
      </c>
      <c r="V20" s="59" t="str">
        <f>IF(C20="","",VLOOKUP(U20,調製時!$B$3:$D$8,2,FALSE))</f>
        <v/>
      </c>
      <c r="W20" s="49" t="str">
        <f>IF(C20="","",VLOOKUP(U20,調製時!$B$3:$D$8,3,FALSE))</f>
        <v/>
      </c>
      <c r="X20" s="59" t="str">
        <f>IF(ISNA(VLOOKUP(B20,補助1!B:K,5,FALSE)),"",IF(VLOOKUP(B20,補助1!B:K,5,FALSE)="","",VLOOKUP(B20,補助1!B:K,5,FALSE)))</f>
        <v/>
      </c>
      <c r="Y20" s="49" t="str">
        <f>IF(ISNA(VLOOKUP(B20,補助1!B:K,6,FALSE)),"",IF(VLOOKUP(B20,補助1!B:K,6,FALSE)="","",VLOOKUP(B20,補助1!B:K,6,FALSE)))</f>
        <v/>
      </c>
      <c r="Z20" s="59" t="str">
        <f>IF(X20="", V20, X20)</f>
        <v/>
      </c>
      <c r="AA20" s="49" t="str">
        <f>IF(Y20="", W20, Y20)</f>
        <v/>
      </c>
      <c r="AB20" s="46" t="str">
        <f>IF(C20="", "", VLOOKUP(A20,入力シート!A:R,18,FALSE))</f>
        <v/>
      </c>
      <c r="AC20" s="48" t="e">
        <f>IF(A19-A20=0,VLOOKUP(AB20,散布時!B$21:G$35,6,FALSE),VLOOKUP(AB20,散布時!B$4:G$20,6,FALSE))</f>
        <v>#N/A</v>
      </c>
      <c r="AD20" s="45" t="e">
        <f>IF(AC20="機械散布",VLOOKUP(AB20,散布時!$B$22:$F$27,2,FALSE),VLOOKUP(AB20,散布時!$B$4:$F$20,2,FALSE))</f>
        <v>#N/A</v>
      </c>
      <c r="AE20" s="50" t="e">
        <f>IF(AC20="機械散布",VLOOKUP(AB20,散布時!$B$22:$F$27,3,FALSE),VLOOKUP(AB20,散布時!$B$4:$F$20,3,FALSE))</f>
        <v>#N/A</v>
      </c>
      <c r="AF20" s="50" t="e">
        <f>IF(AC20="機械散布",VLOOKUP(AB20,散布時!$B$22:$F$27,4,FALSE),VLOOKUP(AB20,散布時!$B$4:$F$20,4,FALSE))</f>
        <v>#N/A</v>
      </c>
      <c r="AG20" s="51" t="e">
        <f>IF(AC20="機械散布",VLOOKUP(AB20,散布時!$B$22:$F$27,5,FALSE),VLOOKUP(AB20,散布時!$B$4:$F$20,5,FALSE))</f>
        <v>#N/A</v>
      </c>
      <c r="AH20" s="45" t="str">
        <f>IF(ISNA(VLOOKUP(B20,補助1!B:K,7,FALSE)),"",IF(VLOOKUP(B20,補助1!B:K,7,FALSE)="","",VLOOKUP(B20,補助1!B:K,7,FALSE)))</f>
        <v/>
      </c>
      <c r="AI20" s="46" t="str">
        <f>IF(ISNA(VLOOKUP(B20,補助1!B:K,8,FALSE)),"",IF(VLOOKUP(B20,補助1!B:K,8,FALSE)="","",VLOOKUP(B20,補助1!B:K,8,FALSE)))</f>
        <v/>
      </c>
      <c r="AJ20" s="46" t="str">
        <f>IF(ISNA(VLOOKUP(B20,補助1!B:K,9,FALSE)),"",IF(VLOOKUP(B20,補助1!B:K,9,FALSE)="","",VLOOKUP(B20,補助1!B:K,9,FALSE)))</f>
        <v/>
      </c>
      <c r="AK20" s="49" t="str">
        <f>IF(ISNA(VLOOKUP(B20,補助1!B:K,10,FALSE)),"",IF(VLOOKUP(B20,補助1!B:K,10,FALSE)="","",VLOOKUP(B20,補助1!B:K,10,FALSE)))</f>
        <v/>
      </c>
      <c r="AL20" s="46" t="e">
        <f>IF(AH20="", AD20, AH20)</f>
        <v>#N/A</v>
      </c>
      <c r="AM20" s="46" t="e">
        <f>IF(AI20="", AE20, AI20)</f>
        <v>#N/A</v>
      </c>
      <c r="AN20" s="46" t="e">
        <f t="shared" ref="AN20:AO20" si="0">IF(AJ20="", AF20, AJ20)</f>
        <v>#N/A</v>
      </c>
      <c r="AO20" s="46" t="e">
        <f t="shared" si="0"/>
        <v>#N/A</v>
      </c>
      <c r="AP20" s="45" t="e">
        <f>IF(ISNA(VLOOKUP(C20,作物分類!A:E,5,FALSE))=TRUE, VLOOKUP(B20,作物名エラーの場合!B:F,4,FALSE), VLOOKUP(C20,作物分類!A:E,5,FALSE))</f>
        <v>#N/A</v>
      </c>
      <c r="AQ20" s="50" t="e">
        <f>IF($D$2=0, IF(OR(AB20="液剤_水稲",AB20="液剤_野菜（平面）",AB20="液剤_果樹（立体）",AB20="液剤_果樹（棚）"), VLOOKUP(AP20,平均面積!$A$4:$D$24,IF(AC20="機械散布", 3, 2),FALSE), IF(AB20="液剤_無人航空機", VLOOKUP(AP20,平均面積!$A$4:$D$24,2,FALSE),VLOOKUP(AP20,平均面積!$A$4:$D$24,4,FALSE))), VLOOKUP(AP20,平均面積!$A$4:$D$24,4,FALSE))</f>
        <v>#N/A</v>
      </c>
      <c r="AR20" s="60" t="str">
        <f>IF(ISNA(VLOOKUP(B20,補助3!B:F, 5, FALSE))=TRUE, "",VLOOKUP(B20,補助3!B:F, 5, FALSE))</f>
        <v/>
      </c>
      <c r="AS20" s="50">
        <f>VLOOKUP(A20,入力シート!A:P,16,FALSE)</f>
        <v>0</v>
      </c>
      <c r="AT20" s="58" t="str">
        <f>IF(ISNA(AQ20*AS20/30) = TRUE, "", AQ20*AS20/30)</f>
        <v/>
      </c>
      <c r="AU20" s="50" t="str">
        <f>IF(ISNA(IF(AC20="機械散布", VLOOKUP(BX20, 標準面積!$B$12:$D$16, 2, FALSE), VLOOKUP(BX20, 標準面積!$B$3:$D$9, 2, FALSE)))=TRUE, "", IF(AC20="機械散布", VLOOKUP(BX20, 標準面積!$B$12:$D$16, 2, FALSE), VLOOKUP(BX20, 標準面積!$B$3:$D$9, 2, FALSE)))</f>
        <v/>
      </c>
      <c r="AV20" s="60" t="str">
        <f>IF(ISNA(VLOOKUP(B20,補助2!$B$4:$F$100,5,FALSE))=TRUE, "",VLOOKUP(B20,補助2!$B$4:$F$100,5,FALSE))</f>
        <v/>
      </c>
      <c r="AW20" s="60" t="str">
        <f>IF(AR20="", "", AR20*AS20/30)</f>
        <v/>
      </c>
      <c r="AX20" s="60" t="str">
        <f>IF(O20=1, 140, "")</f>
        <v/>
      </c>
      <c r="AY20" s="129" t="str">
        <f>IF(C20="", "", IF(O20=1, AX20, IF(AC20="育苗箱", AU20, MIN(AT20:AW20))))</f>
        <v/>
      </c>
      <c r="AZ20" s="105" t="e">
        <f>IF(G20=1, N20*AY20/10, T20*AY20)</f>
        <v>#VALUE!</v>
      </c>
      <c r="BA20" s="46" t="e">
        <f>Z20*$AZ20</f>
        <v>#VALUE!</v>
      </c>
      <c r="BB20" s="50" t="e">
        <f>AA20*$AZ20</f>
        <v>#VALUE!</v>
      </c>
      <c r="BC20" s="50" t="e">
        <f t="shared" ref="BC20" si="1">AL20*$AZ20</f>
        <v>#N/A</v>
      </c>
      <c r="BD20" s="50" t="e">
        <f t="shared" ref="BD20" si="2">AM20*$AZ20</f>
        <v>#N/A</v>
      </c>
      <c r="BE20" s="50" t="e">
        <f t="shared" ref="BE20" si="3">AN20*$AZ20</f>
        <v>#N/A</v>
      </c>
      <c r="BF20" s="51" t="e">
        <f t="shared" ref="BF20" si="4">AO20*$AZ20</f>
        <v>#N/A</v>
      </c>
      <c r="BG20" s="10">
        <f>VLOOKUP(1,'出力シート（主要）'!$Q$4:$T$10,3,FALSE)</f>
        <v>0</v>
      </c>
      <c r="BH20" s="51" t="e">
        <f>IF(OR(ISNA(VLOOKUP(H20, '出力シート（主要）'!$Q$4:$T$15, 3))=TRUE, VLOOKUP(H20, '出力シート（主要）'!$Q$4:$T$15, 3)=0), "ERROR", VLOOKUP(H20, '出力シート（主要）'!$Q$4:$T$15, 3))</f>
        <v>#VALUE!</v>
      </c>
      <c r="BI20" s="46" t="e">
        <f>BA20*BG20/100</f>
        <v>#VALUE!</v>
      </c>
      <c r="BJ20" s="50" t="e">
        <f>BB20</f>
        <v>#VALUE!</v>
      </c>
      <c r="BK20" s="50" t="e">
        <f t="shared" ref="BK20" si="5">BC20*BH20/100</f>
        <v>#N/A</v>
      </c>
      <c r="BL20" s="50" t="e">
        <f t="shared" ref="BL20" si="6">BD20*BH20/100</f>
        <v>#N/A</v>
      </c>
      <c r="BM20" s="50" t="e">
        <f t="shared" ref="BM20" si="7">BE20*BH20/100</f>
        <v>#N/A</v>
      </c>
      <c r="BN20" s="51" t="e">
        <f>BF20</f>
        <v>#N/A</v>
      </c>
      <c r="BO20" s="50" t="e">
        <f>BK20</f>
        <v>#N/A</v>
      </c>
      <c r="BP20" s="50" t="e">
        <f>BL20</f>
        <v>#N/A</v>
      </c>
      <c r="BQ20" s="50" t="e">
        <f>BI20+BM20</f>
        <v>#VALUE!</v>
      </c>
      <c r="BR20" s="51" t="e">
        <f>BJ20+BN20</f>
        <v>#VALUE!</v>
      </c>
      <c r="BS20" s="50" t="e">
        <f t="shared" ref="BS20:BV20" si="8">BO20/55.1</f>
        <v>#N/A</v>
      </c>
      <c r="BT20" s="50" t="e">
        <f t="shared" si="8"/>
        <v>#N/A</v>
      </c>
      <c r="BU20" s="50" t="e">
        <f t="shared" si="8"/>
        <v>#VALUE!</v>
      </c>
      <c r="BV20" s="51" t="e">
        <f t="shared" si="8"/>
        <v>#VALUE!</v>
      </c>
      <c r="BW20" s="103" t="e">
        <f>SUM(BS20:BV20)</f>
        <v>#N/A</v>
      </c>
      <c r="BX20" s="10" t="e">
        <f>IF(ISNA(VLOOKUP(C20, 作物分類!A:E, 4, FALSE))=TRUE, VLOOKUP(B20, 作物名エラーの場合!$B$5:$F$100,5,FALSE), IF(OR(AND(AP20="稲", AB20="液剤_水稲_育苗箱"), AND(AP20="稲", AB20="固形剤（粒剤）_水稲_育苗箱")) = TRUE, "水稲（育苗箱）",VLOOKUP(C20, 作物分類!A:E, 4, FALSE)))</f>
        <v>#N/A</v>
      </c>
      <c r="BY20" s="7" t="str">
        <f>IF(ISNA(IF(AC20="機械散布", VLOOKUP(BX20, 標準面積!$B$12:$D$16, 3, FALSE), VLOOKUP(BX20, 標準面積!$B$3:$D$9, 3, FALSE)))=TRUE, "", IF(AC20="機械散布", VLOOKUP(BX20, 標準面積!$B$12:$D$16, 3, FALSE), VLOOKUP(BX20, 標準面積!$B$3:$D$9, 3, FALSE)))</f>
        <v/>
      </c>
      <c r="BZ20" s="7" t="str">
        <f>IF(ISNA(VLOOKUP(B20,補助2!$B$4:$F$100,5,FALSE))=TRUE, "",VLOOKUP(B20,補助2!$B$4:$F$100,5,FALSE))</f>
        <v/>
      </c>
      <c r="CA20" s="7" t="str">
        <f>IF(ISNA(VLOOKUP(B20,補助3!B:G, 6, FALSE))=TRUE, "",VLOOKUP(B20,補助3!B:G, 6, FALSE))</f>
        <v/>
      </c>
      <c r="CB20" s="7" t="str">
        <f>IF(O20=1, 240, "")</f>
        <v/>
      </c>
      <c r="CC20" s="7" t="str">
        <f>IF(C20="","",IF(O20=1,CB20,MIN(BY20:CA20)))</f>
        <v/>
      </c>
      <c r="CD20" s="108" t="e">
        <f>IF(G20=1, N20*CC20/10, T20*CC20)</f>
        <v>#VALUE!</v>
      </c>
      <c r="CE20" s="59" t="e">
        <f>Z20*CD20</f>
        <v>#VALUE!</v>
      </c>
      <c r="CF20" s="60" t="e">
        <f>AA20*CD20</f>
        <v>#VALUE!</v>
      </c>
      <c r="CG20" s="60" t="e">
        <f t="shared" ref="CG20" si="9">AL20*CD20</f>
        <v>#N/A</v>
      </c>
      <c r="CH20" s="60" t="e">
        <f t="shared" ref="CH20" si="10">AM20*CD20</f>
        <v>#N/A</v>
      </c>
      <c r="CI20" s="60" t="e">
        <f t="shared" ref="CI20" si="11">AN20*CD20</f>
        <v>#N/A</v>
      </c>
      <c r="CJ20" s="51" t="e">
        <f t="shared" ref="CJ20" si="12">AO20*CD20</f>
        <v>#N/A</v>
      </c>
      <c r="CK20" s="10">
        <f>VLOOKUP(1,'出力シート（主要）'!$Q$4:$T$4,3,FALSE)</f>
        <v>0</v>
      </c>
      <c r="CL20" s="51" t="e">
        <f>IF(OR(ISNA(VLOOKUP(H20, '出力シート（主要）'!$Q$4:$T$15, 3))=TRUE, VLOOKUP(H20, '出力シート（主要）'!$Q$4:$T$15, 3)=0), "ERROR", VLOOKUP(H20, '出力シート（主要）'!$Q$4:$T$15, 3))</f>
        <v>#VALUE!</v>
      </c>
      <c r="CM20" s="50" t="e">
        <f>CE20*CK20/100</f>
        <v>#VALUE!</v>
      </c>
      <c r="CN20" s="50" t="e">
        <f>CF20</f>
        <v>#VALUE!</v>
      </c>
      <c r="CO20" s="50" t="e">
        <f>CG20*CL20/100</f>
        <v>#N/A</v>
      </c>
      <c r="CP20" s="50" t="e">
        <f>CH20*CL20/100</f>
        <v>#N/A</v>
      </c>
      <c r="CQ20" s="50" t="e">
        <f>CI20*CL20/100</f>
        <v>#N/A</v>
      </c>
      <c r="CR20" s="51" t="e">
        <f>CJ20</f>
        <v>#N/A</v>
      </c>
      <c r="CS20" s="50" t="e">
        <f>CO20</f>
        <v>#N/A</v>
      </c>
      <c r="CT20" s="50" t="e">
        <f t="shared" ref="CT20" si="13">CP20</f>
        <v>#N/A</v>
      </c>
      <c r="CU20" s="50" t="e">
        <f t="shared" ref="CU20" si="14">CM20+CQ20</f>
        <v>#VALUE!</v>
      </c>
      <c r="CV20" s="51" t="e">
        <f>CN20+CR20</f>
        <v>#VALUE!</v>
      </c>
      <c r="CW20" s="50" t="e">
        <f t="shared" ref="CW20" si="15">CS20/55.1</f>
        <v>#N/A</v>
      </c>
      <c r="CX20" s="50" t="e">
        <f t="shared" ref="CX20" si="16">CT20/55.1</f>
        <v>#N/A</v>
      </c>
      <c r="CY20" s="50" t="e">
        <f t="shared" ref="CY20" si="17">CU20/55.1</f>
        <v>#VALUE!</v>
      </c>
      <c r="CZ20" s="51" t="e">
        <f t="shared" ref="CZ20" si="18">CV20/55.1</f>
        <v>#VALUE!</v>
      </c>
      <c r="DA20" s="103" t="e">
        <f t="shared" ref="DA20" si="19">SUM(CW20:CZ20)</f>
        <v>#N/A</v>
      </c>
      <c r="DB20" s="7" t="str">
        <f>IF(VLOOKUP(B20,'出力シート（主要）'!B20:P22,15,FALSE)="", "", VLOOKUP(B20,'出力シート（主要）'!B20:P22,15,FALSE))</f>
        <v/>
      </c>
      <c r="DC20" s="7" t="str">
        <f>IF(VLOOKUP($B20,'出力シート（主要）'!$B$20:$T$1079,16,FALSE)=0,"",VLOOKUP($B20,'出力シート（主要）'!$B$20:$T$1079,16,FALSE))</f>
        <v/>
      </c>
      <c r="DD20" s="7" t="str">
        <f>IF(入力シート!$E$11=選択肢!$A$4,"固",IF(入力シート!$E$11=選択肢!$A$5, "固", "液"))</f>
        <v>液</v>
      </c>
      <c r="DE20" s="50">
        <f t="shared" ref="DE20" si="20">IF(DC20="不浸透性手袋", IF(DD20="固",0.05,0.1), 1)</f>
        <v>1</v>
      </c>
      <c r="DF20" s="7">
        <f t="shared" ref="DF20" si="21">IF(DB20="", 1, IF(DB20="マスク１",0.25,0.1))</f>
        <v>1</v>
      </c>
      <c r="DG20" s="7" t="str">
        <f>IF(VLOOKUP($B20,'出力シート（主要）'!$B$20:$T$1079,17,FALSE)=0,"",VLOOKUP($B20,'出力シート（主要）'!$B$20:$T$1079,17,FALSE))</f>
        <v/>
      </c>
      <c r="DH20" s="7" t="str">
        <f>IF(VLOOKUP($B20,'出力シート（主要）'!$B$20:$T$1079,18,FALSE)=0,"",VLOOKUP($B20,'出力シート（主要）'!$B$20:$T$1079,18,FALSE))</f>
        <v/>
      </c>
      <c r="DI20" s="7" t="str">
        <f>IF(VLOOKUP($B20,'出力シート（主要）'!$B$20:$T$1079,19,FALSE)=0,"",VLOOKUP($B20,'出力シート（主要）'!$B$20:$T$1079,19,FALSE))</f>
        <v/>
      </c>
      <c r="DJ20" s="7" t="str">
        <f>IF(入力シート!$E$11=選択肢!$A$4,"固",IF(入力シート!$E$11=選択肢!$A$5, "液", "液"))</f>
        <v>液</v>
      </c>
      <c r="DK20" s="50">
        <f>IF(DG20="保護面＋フード＋不浸透性防除衣", 0.05, IF(DG20="", IF(DH20="", 1, 0.8), IF(OR(DG20="不浸透性防除衣", DG20="長ズボン・長袖の作業衣")=TRUE, IF(DH20="", 1, VLOOKUP(DH20, 防護装備!$B$13:$C$15,2,FALSE)), IF(DH20="", 0.5, 0.4))))</f>
        <v>1</v>
      </c>
      <c r="DL20" s="50">
        <f t="shared" ref="DL20" si="22">IF(DG20="",1,IF(DG20="長ズボン・長袖の作業衣",0.1,0.05))</f>
        <v>1</v>
      </c>
      <c r="DM20" s="50">
        <f t="shared" ref="DM20" si="23">IF(DI20="不浸透性手袋", IF(DJ20="固", 0.05, 0.1), 1)</f>
        <v>1</v>
      </c>
      <c r="DN20" s="51">
        <f t="shared" ref="DN20" si="24">IF(DH20="", 1, IF(DH20="マスク１",0.25,0.1))</f>
        <v>1</v>
      </c>
      <c r="DO20" s="59" t="e">
        <f>BI20*DE20</f>
        <v>#VALUE!</v>
      </c>
      <c r="DP20" s="46" t="e">
        <f>BJ20*DF20</f>
        <v>#VALUE!</v>
      </c>
      <c r="DQ20" s="46" t="e">
        <f t="shared" ref="DQ20:DT20" si="25">BK20*DK20</f>
        <v>#N/A</v>
      </c>
      <c r="DR20" s="46" t="e">
        <f t="shared" si="25"/>
        <v>#N/A</v>
      </c>
      <c r="DS20" s="46" t="e">
        <f t="shared" si="25"/>
        <v>#N/A</v>
      </c>
      <c r="DT20" s="49" t="e">
        <f t="shared" si="25"/>
        <v>#N/A</v>
      </c>
      <c r="DU20" s="46" t="e">
        <f>DQ20</f>
        <v>#N/A</v>
      </c>
      <c r="DV20" s="50" t="e">
        <f>DR20</f>
        <v>#N/A</v>
      </c>
      <c r="DW20" s="50" t="e">
        <f>DO20+DS20</f>
        <v>#VALUE!</v>
      </c>
      <c r="DX20" s="51" t="e">
        <f>DT20+DP20</f>
        <v>#N/A</v>
      </c>
      <c r="DY20" s="50" t="e">
        <f t="shared" ref="DY20:EB20" si="26">DU20/55.1</f>
        <v>#N/A</v>
      </c>
      <c r="DZ20" s="50" t="e">
        <f t="shared" si="26"/>
        <v>#N/A</v>
      </c>
      <c r="EA20" s="50" t="e">
        <f t="shared" si="26"/>
        <v>#VALUE!</v>
      </c>
      <c r="EB20" s="51" t="e">
        <f t="shared" si="26"/>
        <v>#N/A</v>
      </c>
      <c r="EC20" s="5" t="e">
        <f>SUM(DY20:EB20)</f>
        <v>#N/A</v>
      </c>
      <c r="ED20" s="59" t="e">
        <f>CM20*DE20</f>
        <v>#VALUE!</v>
      </c>
      <c r="EE20" s="46" t="e">
        <f>CN20*DF20</f>
        <v>#VALUE!</v>
      </c>
      <c r="EF20" s="46" t="e">
        <f>CO20*DK20</f>
        <v>#N/A</v>
      </c>
      <c r="EG20" s="46" t="e">
        <f>CP20*DL20</f>
        <v>#N/A</v>
      </c>
      <c r="EH20" s="46" t="e">
        <f t="shared" ref="EH20" si="27">CQ20*DM20</f>
        <v>#N/A</v>
      </c>
      <c r="EI20" s="49" t="e">
        <f t="shared" ref="EI20" si="28">CR20*DN20</f>
        <v>#N/A</v>
      </c>
      <c r="EJ20" s="46" t="e">
        <f>EF20</f>
        <v>#N/A</v>
      </c>
      <c r="EK20" s="50" t="e">
        <f>EG20</f>
        <v>#N/A</v>
      </c>
      <c r="EL20" s="50" t="e">
        <f>ED20+EH20</f>
        <v>#VALUE!</v>
      </c>
      <c r="EM20" s="51" t="e">
        <f>EE20+EI20</f>
        <v>#VALUE!</v>
      </c>
      <c r="EN20" s="50" t="e">
        <f t="shared" ref="EN20:EQ20" si="29">EJ20/55.1</f>
        <v>#N/A</v>
      </c>
      <c r="EO20" s="50" t="e">
        <f t="shared" si="29"/>
        <v>#N/A</v>
      </c>
      <c r="EP20" s="50" t="e">
        <f t="shared" si="29"/>
        <v>#VALUE!</v>
      </c>
      <c r="EQ20" s="7" t="e">
        <f t="shared" si="29"/>
        <v>#VALUE!</v>
      </c>
      <c r="ER20" s="5" t="e">
        <f>SUM(EN20:EQ20)</f>
        <v>#N/A</v>
      </c>
      <c r="ES20">
        <f t="shared" ref="ES20" si="30">IF(C20="", 0, 1)</f>
        <v>0</v>
      </c>
      <c r="ET20" t="str">
        <f>IF(C20="","", DBCS(VLOOKUP(A20,入力シート!A:P,16,FALSE)&amp;"回"))</f>
        <v/>
      </c>
      <c r="EU20" s="16" t="str">
        <f t="shared" ref="EU20" si="31">IF(ES20&gt;0, DB20&amp;DG20&amp;DH20, "")</f>
        <v/>
      </c>
      <c r="EV20" t="str">
        <f>IF(ISNA(VLOOKUP(EU20,選択肢!$N$169:$O$174, 2, FALSE) )= TRUE, "", VLOOKUP(EU20, 選択肢!$N$169:$O$174, 2, FALSE))</f>
        <v/>
      </c>
      <c r="EW20" s="16" t="str">
        <f>IF(VLOOKUP(A20,入力シート!A:K,5,FALSE)=0,"",VLOOKUP(A20,入力シート!A:K,5,FALSE)&amp;" 倍, "&amp;VLOOKUP(A20,入力シート!A:K,6,FALSE)&amp;" L/10a")&amp;IF(VLOOKUP(A20,入力シート!A:K,8,FALSE)=0,"",VLOOKUP(A20,入力シート!A:K,8,FALSE)&amp;" mL, "&amp;VLOOKUP(A20,入力シート!A:K,10,FALSE)&amp;" L/10a")&amp;IF(VLOOKUP(A20,入力シート!A:K,11,FALSE)=0,"",VLOOKUP(A20,入力シート!A:K,11,FALSE)&amp;" kg/10a")</f>
        <v/>
      </c>
      <c r="EX20" s="16" t="str">
        <f>IF(VLOOKUP(A20,入力シート!A:M,5,FALSE)=0, IF(VLOOKUP(A20,入力シート!A:M,12,FALSE)=0,"",VLOOKUP(A20,入力シート!A:M,12,FALSE)&amp;" L/箱"),VLOOKUP(A20,入力シート!A:M,5,FALSE)&amp;" 倍, "&amp;VLOOKUP(A20,入力シート!A:M,12,FALSE)&amp;" L/箱")&amp;IF(VLOOKUP(A20,入力シート!A:M,13,FALSE)=0,"",VLOOKUP(A20,入力シート!A:M,13,FALSE)&amp;" g/箱")</f>
        <v/>
      </c>
      <c r="EY20" s="16" t="str">
        <f>IF(B20="","",IF(G20=1,EW20,EX20))</f>
        <v/>
      </c>
      <c r="EZ20">
        <f>B20</f>
        <v>1</v>
      </c>
      <c r="FA20" t="e">
        <f>AP20</f>
        <v>#N/A</v>
      </c>
      <c r="FB20" t="str">
        <f>IF(C20="","",IF(O20=1,"",ROUND(AY20,2)))</f>
        <v/>
      </c>
      <c r="FC20" t="str">
        <f>AX20</f>
        <v/>
      </c>
      <c r="FD20" s="16" t="e">
        <f>BX20</f>
        <v>#N/A</v>
      </c>
      <c r="FE20" t="str">
        <f>IF(C20="","",IF(O20=1,"",MIN(BY20:CA20)))</f>
        <v/>
      </c>
      <c r="FF20" t="str">
        <f>CB20</f>
        <v/>
      </c>
      <c r="FG20">
        <f>IF(G20=1, ROUND(N20,2), "")</f>
        <v>0</v>
      </c>
      <c r="FH20" t="str">
        <f>IF(O20=1, ROUND(T20, 2), "")</f>
        <v/>
      </c>
      <c r="FI20" t="e">
        <f>ROUND(AZ20, 0)</f>
        <v>#VALUE!</v>
      </c>
      <c r="FJ20" t="e">
        <f>ROUND(CD20,0)</f>
        <v>#VALUE!</v>
      </c>
      <c r="FK20">
        <f>B20</f>
        <v>1</v>
      </c>
      <c r="FL20" t="e">
        <f>BW20</f>
        <v>#N/A</v>
      </c>
      <c r="FM20" t="e">
        <f>DA20</f>
        <v>#N/A</v>
      </c>
      <c r="FN20" t="e">
        <f>EC20</f>
        <v>#N/A</v>
      </c>
      <c r="FO20" t="e">
        <f>ER20</f>
        <v>#N/A</v>
      </c>
      <c r="FP20" s="16" t="e">
        <f>BX20</f>
        <v>#N/A</v>
      </c>
      <c r="FR20" s="137">
        <f>B20</f>
        <v>1</v>
      </c>
      <c r="FS20" t="str">
        <f>IF(ISNA(AC20)=TRUE, "", AC20)</f>
        <v/>
      </c>
      <c r="FU20" t="e">
        <f>BW20*100/(入力シート!$E$6*1000)</f>
        <v>#N/A</v>
      </c>
      <c r="FV20" t="e">
        <f>DA20*100/(入力シート!$E$7*1000)</f>
        <v>#N/A</v>
      </c>
      <c r="FW20" t="e">
        <f>EC20*100/(入力シート!$E$6*1000)</f>
        <v>#N/A</v>
      </c>
      <c r="FX20" t="e">
        <f>ER20*100/(入力シート!$E$7*1000)</f>
        <v>#N/A</v>
      </c>
    </row>
    <row r="21" spans="1:180" x14ac:dyDescent="0.15">
      <c r="A21" s="47">
        <v>1000002</v>
      </c>
      <c r="B21" s="5"/>
      <c r="C21" s="45" t="str">
        <f>IF(A21="","",DBCS(VLOOKUP(A21,入力シート!A:E,3,FALSE)))</f>
        <v/>
      </c>
      <c r="D21" s="50"/>
      <c r="E21" s="50"/>
      <c r="F21" s="7"/>
      <c r="G21" s="123"/>
      <c r="H21" s="45"/>
      <c r="I21" s="51"/>
      <c r="J21" s="45"/>
      <c r="K21" s="51"/>
      <c r="L21" s="5"/>
      <c r="M21" s="10"/>
      <c r="N21" s="51"/>
      <c r="O21" s="123"/>
      <c r="P21" s="48"/>
      <c r="Q21" s="60"/>
      <c r="R21" s="51"/>
      <c r="S21" s="48"/>
      <c r="T21" s="51"/>
      <c r="U21" s="10"/>
      <c r="V21" s="59"/>
      <c r="W21" s="49"/>
      <c r="X21" s="59"/>
      <c r="Y21" s="49"/>
      <c r="Z21" s="59"/>
      <c r="AA21" s="49"/>
      <c r="AB21" s="46"/>
      <c r="AC21" s="48"/>
      <c r="AD21" s="45"/>
      <c r="AE21" s="50"/>
      <c r="AF21" s="50"/>
      <c r="AG21" s="51"/>
      <c r="AH21" s="45"/>
      <c r="AI21" s="46"/>
      <c r="AJ21" s="46"/>
      <c r="AK21" s="49"/>
      <c r="AL21" s="46"/>
      <c r="AM21" s="46"/>
      <c r="AN21" s="46"/>
      <c r="AO21" s="46"/>
      <c r="AP21" s="45"/>
      <c r="AQ21" s="50"/>
      <c r="AR21" s="60"/>
      <c r="AS21" s="50"/>
      <c r="AT21" s="58"/>
      <c r="AU21" s="50"/>
      <c r="AV21" s="60"/>
      <c r="AW21" s="60"/>
      <c r="AX21" s="60"/>
      <c r="AY21" s="129"/>
      <c r="AZ21" s="105"/>
      <c r="BA21" s="46"/>
      <c r="BB21" s="50"/>
      <c r="BC21" s="50"/>
      <c r="BD21" s="50"/>
      <c r="BE21" s="50"/>
      <c r="BF21" s="51"/>
      <c r="BG21" s="10"/>
      <c r="BH21" s="51"/>
      <c r="BI21" s="46"/>
      <c r="BJ21" s="50"/>
      <c r="BK21" s="50"/>
      <c r="BL21" s="50"/>
      <c r="BM21" s="50"/>
      <c r="BN21" s="51"/>
      <c r="BO21" s="50"/>
      <c r="BP21" s="50"/>
      <c r="BQ21" s="50"/>
      <c r="BR21" s="51"/>
      <c r="BS21" s="50"/>
      <c r="BT21" s="50"/>
      <c r="BU21" s="50"/>
      <c r="BV21" s="51"/>
      <c r="BW21" s="103"/>
      <c r="BX21" s="10"/>
      <c r="BY21" s="7"/>
      <c r="BZ21" s="7"/>
      <c r="CA21" s="7"/>
      <c r="CB21" s="7"/>
      <c r="CC21" s="7"/>
      <c r="CD21" s="108"/>
      <c r="CE21" s="59"/>
      <c r="CF21" s="60"/>
      <c r="CG21" s="60"/>
      <c r="CH21" s="60"/>
      <c r="CI21" s="60"/>
      <c r="CJ21" s="51"/>
      <c r="CK21" s="10"/>
      <c r="CL21" s="51"/>
      <c r="CM21" s="50"/>
      <c r="CN21" s="50"/>
      <c r="CO21" s="50"/>
      <c r="CP21" s="50"/>
      <c r="CQ21" s="50"/>
      <c r="CR21" s="51"/>
      <c r="CS21" s="50"/>
      <c r="CT21" s="50"/>
      <c r="CU21" s="50"/>
      <c r="CV21" s="51"/>
      <c r="CW21" s="50"/>
      <c r="CX21" s="50"/>
      <c r="CY21" s="50"/>
      <c r="CZ21" s="51"/>
      <c r="DA21" s="103"/>
      <c r="DB21" s="7"/>
      <c r="DC21" s="7"/>
      <c r="DD21" s="7"/>
      <c r="DE21" s="50"/>
      <c r="DF21" s="7"/>
      <c r="DG21" s="7"/>
      <c r="DH21" s="7"/>
      <c r="DI21" s="7"/>
      <c r="DJ21" s="7"/>
      <c r="DK21" s="50"/>
      <c r="DL21" s="50"/>
      <c r="DM21" s="50"/>
      <c r="DN21" s="51"/>
      <c r="DO21" s="59"/>
      <c r="DP21" s="46"/>
      <c r="DQ21" s="46"/>
      <c r="DR21" s="46"/>
      <c r="DS21" s="46"/>
      <c r="DT21" s="49"/>
      <c r="DU21" s="46"/>
      <c r="DV21" s="50"/>
      <c r="DW21" s="50"/>
      <c r="DX21" s="51"/>
      <c r="DY21" s="50"/>
      <c r="DZ21" s="50"/>
      <c r="EA21" s="50"/>
      <c r="EB21" s="51"/>
      <c r="EC21" s="5"/>
      <c r="ED21" s="59"/>
      <c r="EE21" s="46"/>
      <c r="EF21" s="46"/>
      <c r="EG21" s="46"/>
      <c r="EH21" s="46"/>
      <c r="EI21" s="49"/>
      <c r="EJ21" s="46"/>
      <c r="EK21" s="50"/>
      <c r="EL21" s="50"/>
      <c r="EM21" s="51"/>
      <c r="EN21" s="50"/>
      <c r="EO21" s="50"/>
      <c r="EP21" s="50"/>
      <c r="EQ21" s="7"/>
      <c r="ER21" s="5"/>
      <c r="ES21">
        <f t="shared" ref="ES21:ES84" si="32">IF(C21="", 0, 1)</f>
        <v>0</v>
      </c>
      <c r="EU21" s="16"/>
      <c r="EW21" s="16"/>
      <c r="EX21" s="16"/>
      <c r="EY21" s="16"/>
      <c r="FD21" s="16"/>
      <c r="FP21" s="16"/>
    </row>
    <row r="22" spans="1:180" x14ac:dyDescent="0.15">
      <c r="A22" s="47">
        <v>1000003</v>
      </c>
      <c r="B22" s="5"/>
      <c r="C22" s="45" t="str">
        <f>IF(A22="","",DBCS(VLOOKUP(A22,入力シート!A:E,3,FALSE)))</f>
        <v/>
      </c>
      <c r="D22" s="50"/>
      <c r="E22" s="50"/>
      <c r="F22" s="7"/>
      <c r="G22" s="123"/>
      <c r="H22" s="45"/>
      <c r="I22" s="51"/>
      <c r="J22" s="45"/>
      <c r="K22" s="51"/>
      <c r="L22" s="5"/>
      <c r="M22" s="10"/>
      <c r="N22" s="51"/>
      <c r="O22" s="123"/>
      <c r="P22" s="48"/>
      <c r="Q22" s="60"/>
      <c r="R22" s="51"/>
      <c r="S22" s="48"/>
      <c r="T22" s="51"/>
      <c r="U22" s="10"/>
      <c r="V22" s="59"/>
      <c r="W22" s="49"/>
      <c r="X22" s="59"/>
      <c r="Y22" s="49"/>
      <c r="Z22" s="59"/>
      <c r="AA22" s="49"/>
      <c r="AB22" s="46"/>
      <c r="AC22" s="48"/>
      <c r="AD22" s="45"/>
      <c r="AE22" s="50"/>
      <c r="AF22" s="50"/>
      <c r="AG22" s="51"/>
      <c r="AH22" s="45"/>
      <c r="AI22" s="46"/>
      <c r="AJ22" s="46"/>
      <c r="AK22" s="49"/>
      <c r="AL22" s="46"/>
      <c r="AM22" s="46"/>
      <c r="AN22" s="46"/>
      <c r="AO22" s="46"/>
      <c r="AP22" s="45"/>
      <c r="AQ22" s="50"/>
      <c r="AR22" s="60"/>
      <c r="AS22" s="50"/>
      <c r="AT22" s="58"/>
      <c r="AU22" s="50"/>
      <c r="AV22" s="60"/>
      <c r="AW22" s="60"/>
      <c r="AX22" s="60"/>
      <c r="AY22" s="129"/>
      <c r="AZ22" s="105"/>
      <c r="BA22" s="46"/>
      <c r="BB22" s="50"/>
      <c r="BC22" s="50"/>
      <c r="BD22" s="50"/>
      <c r="BE22" s="50"/>
      <c r="BF22" s="51"/>
      <c r="BG22" s="10"/>
      <c r="BH22" s="51"/>
      <c r="BI22" s="46"/>
      <c r="BJ22" s="50"/>
      <c r="BK22" s="50"/>
      <c r="BL22" s="50"/>
      <c r="BM22" s="50"/>
      <c r="BN22" s="51"/>
      <c r="BO22" s="50"/>
      <c r="BP22" s="50"/>
      <c r="BQ22" s="50"/>
      <c r="BR22" s="51"/>
      <c r="BS22" s="50"/>
      <c r="BT22" s="50"/>
      <c r="BU22" s="50"/>
      <c r="BV22" s="51"/>
      <c r="BW22" s="103"/>
      <c r="BX22" s="10"/>
      <c r="BY22" s="7"/>
      <c r="BZ22" s="7"/>
      <c r="CA22" s="7"/>
      <c r="CB22" s="7"/>
      <c r="CC22" s="7"/>
      <c r="CD22" s="108"/>
      <c r="CE22" s="59"/>
      <c r="CF22" s="60"/>
      <c r="CG22" s="60"/>
      <c r="CH22" s="60"/>
      <c r="CI22" s="60"/>
      <c r="CJ22" s="51"/>
      <c r="CK22" s="10"/>
      <c r="CL22" s="51"/>
      <c r="CM22" s="50"/>
      <c r="CN22" s="50"/>
      <c r="CO22" s="50"/>
      <c r="CP22" s="50"/>
      <c r="CQ22" s="50"/>
      <c r="CR22" s="51"/>
      <c r="CS22" s="50"/>
      <c r="CT22" s="50"/>
      <c r="CU22" s="50"/>
      <c r="CV22" s="51"/>
      <c r="CW22" s="50"/>
      <c r="CX22" s="50"/>
      <c r="CY22" s="50"/>
      <c r="CZ22" s="51"/>
      <c r="DA22" s="103"/>
      <c r="DB22" s="7"/>
      <c r="DC22" s="7"/>
      <c r="DD22" s="7"/>
      <c r="DE22" s="50"/>
      <c r="DF22" s="7"/>
      <c r="DG22" s="7"/>
      <c r="DH22" s="7"/>
      <c r="DI22" s="7"/>
      <c r="DJ22" s="7"/>
      <c r="DK22" s="50"/>
      <c r="DL22" s="50"/>
      <c r="DM22" s="50"/>
      <c r="DN22" s="51"/>
      <c r="DO22" s="59"/>
      <c r="DP22" s="46"/>
      <c r="DQ22" s="46"/>
      <c r="DR22" s="46"/>
      <c r="DS22" s="46"/>
      <c r="DT22" s="49"/>
      <c r="DU22" s="46"/>
      <c r="DV22" s="50"/>
      <c r="DW22" s="50"/>
      <c r="DX22" s="51"/>
      <c r="DY22" s="50"/>
      <c r="DZ22" s="50"/>
      <c r="EA22" s="50"/>
      <c r="EB22" s="51"/>
      <c r="EC22" s="5"/>
      <c r="ED22" s="59"/>
      <c r="EE22" s="46"/>
      <c r="EF22" s="46"/>
      <c r="EG22" s="46"/>
      <c r="EH22" s="46"/>
      <c r="EI22" s="49"/>
      <c r="EJ22" s="46"/>
      <c r="EK22" s="50"/>
      <c r="EL22" s="50"/>
      <c r="EM22" s="51"/>
      <c r="EN22" s="50"/>
      <c r="EO22" s="50"/>
      <c r="EP22" s="50"/>
      <c r="EQ22" s="7"/>
      <c r="ER22" s="5"/>
      <c r="ES22">
        <f t="shared" si="32"/>
        <v>0</v>
      </c>
      <c r="EU22" s="16"/>
      <c r="EW22" s="16"/>
      <c r="EX22" s="16"/>
      <c r="EY22" s="16"/>
      <c r="FD22" s="16"/>
      <c r="FP22" s="16"/>
    </row>
    <row r="23" spans="1:180" x14ac:dyDescent="0.15">
      <c r="A23" s="47">
        <v>1000004</v>
      </c>
      <c r="B23" s="5"/>
      <c r="C23" s="45" t="str">
        <f>IF(A23="","",DBCS(VLOOKUP(A23,入力シート!A:E,3,FALSE)))</f>
        <v/>
      </c>
      <c r="D23" s="50"/>
      <c r="E23" s="50"/>
      <c r="F23" s="7"/>
      <c r="G23" s="123"/>
      <c r="H23" s="45"/>
      <c r="I23" s="51"/>
      <c r="J23" s="45"/>
      <c r="K23" s="51"/>
      <c r="L23" s="5"/>
      <c r="M23" s="10"/>
      <c r="N23" s="51"/>
      <c r="O23" s="123"/>
      <c r="P23" s="48"/>
      <c r="Q23" s="60"/>
      <c r="R23" s="51"/>
      <c r="S23" s="48"/>
      <c r="T23" s="51"/>
      <c r="U23" s="10"/>
      <c r="V23" s="59"/>
      <c r="W23" s="49"/>
      <c r="X23" s="59"/>
      <c r="Y23" s="49"/>
      <c r="Z23" s="59"/>
      <c r="AA23" s="49"/>
      <c r="AB23" s="46"/>
      <c r="AC23" s="48"/>
      <c r="AD23" s="45"/>
      <c r="AE23" s="50"/>
      <c r="AF23" s="50"/>
      <c r="AG23" s="51"/>
      <c r="AH23" s="45"/>
      <c r="AI23" s="46"/>
      <c r="AJ23" s="46"/>
      <c r="AK23" s="49"/>
      <c r="AL23" s="46"/>
      <c r="AM23" s="46"/>
      <c r="AN23" s="46"/>
      <c r="AO23" s="46"/>
      <c r="AP23" s="45"/>
      <c r="AQ23" s="50"/>
      <c r="AR23" s="60"/>
      <c r="AS23" s="50"/>
      <c r="AT23" s="58"/>
      <c r="AU23" s="50"/>
      <c r="AV23" s="60"/>
      <c r="AW23" s="60"/>
      <c r="AX23" s="60"/>
      <c r="AY23" s="129"/>
      <c r="AZ23" s="105"/>
      <c r="BA23" s="46"/>
      <c r="BB23" s="50"/>
      <c r="BC23" s="50"/>
      <c r="BD23" s="50"/>
      <c r="BE23" s="50"/>
      <c r="BF23" s="51"/>
      <c r="BG23" s="10"/>
      <c r="BH23" s="51"/>
      <c r="BI23" s="46"/>
      <c r="BJ23" s="50"/>
      <c r="BK23" s="50"/>
      <c r="BL23" s="50"/>
      <c r="BM23" s="50"/>
      <c r="BN23" s="51"/>
      <c r="BO23" s="50"/>
      <c r="BP23" s="50"/>
      <c r="BQ23" s="50"/>
      <c r="BR23" s="51"/>
      <c r="BS23" s="50"/>
      <c r="BT23" s="50"/>
      <c r="BU23" s="50"/>
      <c r="BV23" s="51"/>
      <c r="BW23" s="103"/>
      <c r="BX23" s="10"/>
      <c r="BY23" s="7"/>
      <c r="BZ23" s="7"/>
      <c r="CA23" s="7"/>
      <c r="CB23" s="7"/>
      <c r="CC23" s="7"/>
      <c r="CD23" s="108"/>
      <c r="CE23" s="59"/>
      <c r="CF23" s="60"/>
      <c r="CG23" s="60"/>
      <c r="CH23" s="60"/>
      <c r="CI23" s="60"/>
      <c r="CJ23" s="51"/>
      <c r="CK23" s="10"/>
      <c r="CL23" s="51"/>
      <c r="CM23" s="50"/>
      <c r="CN23" s="50"/>
      <c r="CO23" s="50"/>
      <c r="CP23" s="50"/>
      <c r="CQ23" s="50"/>
      <c r="CR23" s="51"/>
      <c r="CS23" s="50"/>
      <c r="CT23" s="50"/>
      <c r="CU23" s="50"/>
      <c r="CV23" s="51"/>
      <c r="CW23" s="50"/>
      <c r="CX23" s="50"/>
      <c r="CY23" s="50"/>
      <c r="CZ23" s="51"/>
      <c r="DA23" s="103"/>
      <c r="DB23" s="7"/>
      <c r="DC23" s="7"/>
      <c r="DD23" s="7"/>
      <c r="DE23" s="50"/>
      <c r="DF23" s="7"/>
      <c r="DG23" s="7"/>
      <c r="DH23" s="7"/>
      <c r="DI23" s="7"/>
      <c r="DJ23" s="7"/>
      <c r="DK23" s="50"/>
      <c r="DL23" s="50"/>
      <c r="DM23" s="50"/>
      <c r="DN23" s="51"/>
      <c r="DO23" s="59"/>
      <c r="DP23" s="46"/>
      <c r="DQ23" s="46"/>
      <c r="DR23" s="46"/>
      <c r="DS23" s="46"/>
      <c r="DT23" s="49"/>
      <c r="DU23" s="46"/>
      <c r="DV23" s="50"/>
      <c r="DW23" s="50"/>
      <c r="DX23" s="51"/>
      <c r="DY23" s="50"/>
      <c r="DZ23" s="50"/>
      <c r="EA23" s="50"/>
      <c r="EB23" s="51"/>
      <c r="EC23" s="5"/>
      <c r="ED23" s="59"/>
      <c r="EE23" s="46"/>
      <c r="EF23" s="46"/>
      <c r="EG23" s="46"/>
      <c r="EH23" s="46"/>
      <c r="EI23" s="49"/>
      <c r="EJ23" s="46"/>
      <c r="EK23" s="50"/>
      <c r="EL23" s="50"/>
      <c r="EM23" s="51"/>
      <c r="EN23" s="50"/>
      <c r="EO23" s="50"/>
      <c r="EP23" s="50"/>
      <c r="EQ23" s="7"/>
      <c r="ER23" s="5"/>
      <c r="ES23">
        <f t="shared" si="32"/>
        <v>0</v>
      </c>
      <c r="EU23" s="16"/>
      <c r="EW23" s="16"/>
      <c r="EX23" s="16"/>
      <c r="EY23" s="16"/>
      <c r="FD23" s="16"/>
      <c r="FP23" s="16"/>
    </row>
    <row r="24" spans="1:180" x14ac:dyDescent="0.15">
      <c r="A24" s="47">
        <v>1000005</v>
      </c>
      <c r="B24" s="5"/>
      <c r="C24" s="45" t="str">
        <f>IF(A24="","",DBCS(VLOOKUP(A24,入力シート!A:E,3,FALSE)))</f>
        <v/>
      </c>
      <c r="D24" s="50"/>
      <c r="E24" s="50"/>
      <c r="F24" s="7"/>
      <c r="G24" s="123"/>
      <c r="H24" s="45"/>
      <c r="I24" s="51"/>
      <c r="J24" s="45"/>
      <c r="K24" s="51"/>
      <c r="L24" s="5"/>
      <c r="M24" s="10"/>
      <c r="N24" s="51"/>
      <c r="O24" s="123"/>
      <c r="P24" s="48"/>
      <c r="Q24" s="60"/>
      <c r="R24" s="51"/>
      <c r="S24" s="48"/>
      <c r="T24" s="51"/>
      <c r="U24" s="10"/>
      <c r="V24" s="59"/>
      <c r="W24" s="49"/>
      <c r="X24" s="59"/>
      <c r="Y24" s="49"/>
      <c r="Z24" s="59"/>
      <c r="AA24" s="49"/>
      <c r="AB24" s="46"/>
      <c r="AC24" s="48"/>
      <c r="AD24" s="45"/>
      <c r="AE24" s="50"/>
      <c r="AF24" s="50"/>
      <c r="AG24" s="51"/>
      <c r="AH24" s="45"/>
      <c r="AI24" s="46"/>
      <c r="AJ24" s="46"/>
      <c r="AK24" s="49"/>
      <c r="AL24" s="46"/>
      <c r="AM24" s="46"/>
      <c r="AN24" s="46"/>
      <c r="AO24" s="46"/>
      <c r="AP24" s="45"/>
      <c r="AQ24" s="50"/>
      <c r="AR24" s="60"/>
      <c r="AS24" s="50"/>
      <c r="AT24" s="58"/>
      <c r="AU24" s="50"/>
      <c r="AV24" s="60"/>
      <c r="AW24" s="60"/>
      <c r="AX24" s="60"/>
      <c r="AY24" s="129"/>
      <c r="AZ24" s="105"/>
      <c r="BA24" s="46"/>
      <c r="BB24" s="50"/>
      <c r="BC24" s="50"/>
      <c r="BD24" s="50"/>
      <c r="BE24" s="50"/>
      <c r="BF24" s="51"/>
      <c r="BG24" s="10"/>
      <c r="BH24" s="51"/>
      <c r="BI24" s="46"/>
      <c r="BJ24" s="50"/>
      <c r="BK24" s="50"/>
      <c r="BL24" s="50"/>
      <c r="BM24" s="50"/>
      <c r="BN24" s="51"/>
      <c r="BO24" s="50"/>
      <c r="BP24" s="50"/>
      <c r="BQ24" s="50"/>
      <c r="BR24" s="51"/>
      <c r="BS24" s="50"/>
      <c r="BT24" s="50"/>
      <c r="BU24" s="50"/>
      <c r="BV24" s="51"/>
      <c r="BW24" s="103"/>
      <c r="BX24" s="10"/>
      <c r="BY24" s="7"/>
      <c r="BZ24" s="7"/>
      <c r="CA24" s="7"/>
      <c r="CB24" s="7"/>
      <c r="CC24" s="7"/>
      <c r="CD24" s="108"/>
      <c r="CE24" s="59"/>
      <c r="CF24" s="60"/>
      <c r="CG24" s="60"/>
      <c r="CH24" s="60"/>
      <c r="CI24" s="60"/>
      <c r="CJ24" s="51"/>
      <c r="CK24" s="10"/>
      <c r="CL24" s="51"/>
      <c r="CM24" s="50"/>
      <c r="CN24" s="50"/>
      <c r="CO24" s="50"/>
      <c r="CP24" s="50"/>
      <c r="CQ24" s="50"/>
      <c r="CR24" s="51"/>
      <c r="CS24" s="50"/>
      <c r="CT24" s="50"/>
      <c r="CU24" s="50"/>
      <c r="CV24" s="51"/>
      <c r="CW24" s="50"/>
      <c r="CX24" s="50"/>
      <c r="CY24" s="50"/>
      <c r="CZ24" s="51"/>
      <c r="DA24" s="103"/>
      <c r="DB24" s="7"/>
      <c r="DC24" s="7"/>
      <c r="DD24" s="7"/>
      <c r="DE24" s="50"/>
      <c r="DF24" s="7"/>
      <c r="DG24" s="7"/>
      <c r="DH24" s="7"/>
      <c r="DI24" s="7"/>
      <c r="DJ24" s="7"/>
      <c r="DK24" s="50"/>
      <c r="DL24" s="50"/>
      <c r="DM24" s="50"/>
      <c r="DN24" s="51"/>
      <c r="DO24" s="59"/>
      <c r="DP24" s="46"/>
      <c r="DQ24" s="46"/>
      <c r="DR24" s="46"/>
      <c r="DS24" s="46"/>
      <c r="DT24" s="49"/>
      <c r="DU24" s="46"/>
      <c r="DV24" s="50"/>
      <c r="DW24" s="50"/>
      <c r="DX24" s="51"/>
      <c r="DY24" s="50"/>
      <c r="DZ24" s="50"/>
      <c r="EA24" s="50"/>
      <c r="EB24" s="51"/>
      <c r="EC24" s="5"/>
      <c r="ED24" s="59"/>
      <c r="EE24" s="46"/>
      <c r="EF24" s="46"/>
      <c r="EG24" s="46"/>
      <c r="EH24" s="46"/>
      <c r="EI24" s="49"/>
      <c r="EJ24" s="46"/>
      <c r="EK24" s="50"/>
      <c r="EL24" s="50"/>
      <c r="EM24" s="51"/>
      <c r="EN24" s="50"/>
      <c r="EO24" s="50"/>
      <c r="EP24" s="50"/>
      <c r="EQ24" s="7"/>
      <c r="ER24" s="5"/>
      <c r="ES24">
        <f t="shared" si="32"/>
        <v>0</v>
      </c>
      <c r="EU24" s="16"/>
      <c r="EW24" s="16"/>
      <c r="EX24" s="16"/>
      <c r="EY24" s="16"/>
      <c r="FD24" s="16"/>
      <c r="FP24" s="16"/>
    </row>
    <row r="25" spans="1:180" x14ac:dyDescent="0.15">
      <c r="A25" s="47">
        <v>1000006</v>
      </c>
      <c r="B25" s="5"/>
      <c r="C25" s="45" t="str">
        <f>IF(A25="","",DBCS(VLOOKUP(A25,入力シート!A:E,3,FALSE)))</f>
        <v/>
      </c>
      <c r="D25" s="50"/>
      <c r="E25" s="50"/>
      <c r="F25" s="7"/>
      <c r="G25" s="123"/>
      <c r="H25" s="45"/>
      <c r="I25" s="51"/>
      <c r="J25" s="45"/>
      <c r="K25" s="51"/>
      <c r="L25" s="5"/>
      <c r="M25" s="10"/>
      <c r="N25" s="51"/>
      <c r="O25" s="123"/>
      <c r="P25" s="48"/>
      <c r="Q25" s="60"/>
      <c r="R25" s="51"/>
      <c r="S25" s="48"/>
      <c r="T25" s="51"/>
      <c r="U25" s="10"/>
      <c r="V25" s="59"/>
      <c r="W25" s="49"/>
      <c r="X25" s="59"/>
      <c r="Y25" s="49"/>
      <c r="Z25" s="59"/>
      <c r="AA25" s="49"/>
      <c r="AB25" s="46"/>
      <c r="AC25" s="48"/>
      <c r="AD25" s="45"/>
      <c r="AE25" s="50"/>
      <c r="AF25" s="50"/>
      <c r="AG25" s="51"/>
      <c r="AH25" s="45"/>
      <c r="AI25" s="46"/>
      <c r="AJ25" s="46"/>
      <c r="AK25" s="49"/>
      <c r="AL25" s="46"/>
      <c r="AM25" s="46"/>
      <c r="AN25" s="46"/>
      <c r="AO25" s="46"/>
      <c r="AP25" s="45"/>
      <c r="AQ25" s="50"/>
      <c r="AR25" s="60"/>
      <c r="AS25" s="50"/>
      <c r="AT25" s="58"/>
      <c r="AU25" s="50"/>
      <c r="AV25" s="60"/>
      <c r="AW25" s="60"/>
      <c r="AX25" s="60"/>
      <c r="AY25" s="129"/>
      <c r="AZ25" s="105"/>
      <c r="BA25" s="46"/>
      <c r="BB25" s="50"/>
      <c r="BC25" s="50"/>
      <c r="BD25" s="50"/>
      <c r="BE25" s="50"/>
      <c r="BF25" s="51"/>
      <c r="BG25" s="10"/>
      <c r="BH25" s="51"/>
      <c r="BI25" s="46"/>
      <c r="BJ25" s="50"/>
      <c r="BK25" s="50"/>
      <c r="BL25" s="50"/>
      <c r="BM25" s="50"/>
      <c r="BN25" s="51"/>
      <c r="BO25" s="50"/>
      <c r="BP25" s="50"/>
      <c r="BQ25" s="50"/>
      <c r="BR25" s="51"/>
      <c r="BS25" s="50"/>
      <c r="BT25" s="50"/>
      <c r="BU25" s="50"/>
      <c r="BV25" s="51"/>
      <c r="BW25" s="103"/>
      <c r="BX25" s="10"/>
      <c r="BY25" s="7"/>
      <c r="BZ25" s="7"/>
      <c r="CA25" s="7"/>
      <c r="CB25" s="7"/>
      <c r="CC25" s="7"/>
      <c r="CD25" s="108"/>
      <c r="CE25" s="59"/>
      <c r="CF25" s="60"/>
      <c r="CG25" s="60"/>
      <c r="CH25" s="60"/>
      <c r="CI25" s="60"/>
      <c r="CJ25" s="51"/>
      <c r="CK25" s="10"/>
      <c r="CL25" s="51"/>
      <c r="CM25" s="50"/>
      <c r="CN25" s="50"/>
      <c r="CO25" s="50"/>
      <c r="CP25" s="50"/>
      <c r="CQ25" s="50"/>
      <c r="CR25" s="51"/>
      <c r="CS25" s="50"/>
      <c r="CT25" s="50"/>
      <c r="CU25" s="50"/>
      <c r="CV25" s="51"/>
      <c r="CW25" s="50"/>
      <c r="CX25" s="50"/>
      <c r="CY25" s="50"/>
      <c r="CZ25" s="51"/>
      <c r="DA25" s="103"/>
      <c r="DB25" s="7"/>
      <c r="DC25" s="7"/>
      <c r="DD25" s="7"/>
      <c r="DE25" s="50"/>
      <c r="DF25" s="7"/>
      <c r="DG25" s="7"/>
      <c r="DH25" s="7"/>
      <c r="DI25" s="7"/>
      <c r="DJ25" s="7"/>
      <c r="DK25" s="50"/>
      <c r="DL25" s="50"/>
      <c r="DM25" s="50"/>
      <c r="DN25" s="51"/>
      <c r="DO25" s="59"/>
      <c r="DP25" s="46"/>
      <c r="DQ25" s="46"/>
      <c r="DR25" s="46"/>
      <c r="DS25" s="46"/>
      <c r="DT25" s="49"/>
      <c r="DU25" s="46"/>
      <c r="DV25" s="50"/>
      <c r="DW25" s="50"/>
      <c r="DX25" s="51"/>
      <c r="DY25" s="50"/>
      <c r="DZ25" s="50"/>
      <c r="EA25" s="50"/>
      <c r="EB25" s="51"/>
      <c r="EC25" s="5"/>
      <c r="ED25" s="59"/>
      <c r="EE25" s="46"/>
      <c r="EF25" s="46"/>
      <c r="EG25" s="46"/>
      <c r="EH25" s="46"/>
      <c r="EI25" s="49"/>
      <c r="EJ25" s="46"/>
      <c r="EK25" s="50"/>
      <c r="EL25" s="50"/>
      <c r="EM25" s="51"/>
      <c r="EN25" s="50"/>
      <c r="EO25" s="50"/>
      <c r="EP25" s="50"/>
      <c r="EQ25" s="7"/>
      <c r="ER25" s="5"/>
      <c r="ES25">
        <f t="shared" si="32"/>
        <v>0</v>
      </c>
      <c r="EU25" s="16"/>
      <c r="EW25" s="16"/>
      <c r="EX25" s="16"/>
      <c r="EY25" s="16"/>
      <c r="FD25" s="16"/>
      <c r="FP25" s="16"/>
    </row>
    <row r="26" spans="1:180" ht="36.75" customHeight="1" x14ac:dyDescent="0.15">
      <c r="A26" s="47">
        <v>1000007</v>
      </c>
      <c r="B26" s="5"/>
      <c r="C26" s="45" t="str">
        <f>IF(A26="","",DBCS(VLOOKUP(A26,入力シート!A:E,3,FALSE)))</f>
        <v/>
      </c>
      <c r="D26" s="50"/>
      <c r="E26" s="50"/>
      <c r="F26" s="7"/>
      <c r="G26" s="123"/>
      <c r="H26" s="45"/>
      <c r="I26" s="51"/>
      <c r="J26" s="45"/>
      <c r="K26" s="51"/>
      <c r="L26" s="5"/>
      <c r="M26" s="10"/>
      <c r="N26" s="51"/>
      <c r="O26" s="123"/>
      <c r="P26" s="48"/>
      <c r="Q26" s="60"/>
      <c r="R26" s="51"/>
      <c r="S26" s="48"/>
      <c r="T26" s="51"/>
      <c r="U26" s="10"/>
      <c r="V26" s="59"/>
      <c r="W26" s="49"/>
      <c r="X26" s="59"/>
      <c r="Y26" s="49"/>
      <c r="Z26" s="59"/>
      <c r="AA26" s="49"/>
      <c r="AB26" s="46"/>
      <c r="AC26" s="48"/>
      <c r="AD26" s="45"/>
      <c r="AE26" s="50"/>
      <c r="AF26" s="50"/>
      <c r="AG26" s="51"/>
      <c r="AH26" s="45"/>
      <c r="AI26" s="46"/>
      <c r="AJ26" s="46"/>
      <c r="AK26" s="49"/>
      <c r="AL26" s="46"/>
      <c r="AM26" s="46"/>
      <c r="AN26" s="46"/>
      <c r="AO26" s="46"/>
      <c r="AP26" s="45"/>
      <c r="AQ26" s="50"/>
      <c r="AR26" s="60"/>
      <c r="AS26" s="50"/>
      <c r="AT26" s="58"/>
      <c r="AU26" s="50"/>
      <c r="AV26" s="60"/>
      <c r="AW26" s="60"/>
      <c r="AX26" s="60"/>
      <c r="AY26" s="129"/>
      <c r="AZ26" s="105"/>
      <c r="BA26" s="46"/>
      <c r="BB26" s="50"/>
      <c r="BC26" s="50"/>
      <c r="BD26" s="50"/>
      <c r="BE26" s="50"/>
      <c r="BF26" s="51"/>
      <c r="BG26" s="10"/>
      <c r="BH26" s="51"/>
      <c r="BI26" s="46"/>
      <c r="BJ26" s="50"/>
      <c r="BK26" s="50"/>
      <c r="BL26" s="50"/>
      <c r="BM26" s="50"/>
      <c r="BN26" s="51"/>
      <c r="BO26" s="50"/>
      <c r="BP26" s="50"/>
      <c r="BQ26" s="50"/>
      <c r="BR26" s="51"/>
      <c r="BS26" s="50"/>
      <c r="BT26" s="50"/>
      <c r="BU26" s="50"/>
      <c r="BV26" s="51"/>
      <c r="BW26" s="103"/>
      <c r="BX26" s="10"/>
      <c r="BY26" s="7"/>
      <c r="BZ26" s="7"/>
      <c r="CA26" s="7"/>
      <c r="CB26" s="7"/>
      <c r="CC26" s="7"/>
      <c r="CD26" s="108"/>
      <c r="CE26" s="59"/>
      <c r="CF26" s="60"/>
      <c r="CG26" s="60"/>
      <c r="CH26" s="60"/>
      <c r="CI26" s="60"/>
      <c r="CJ26" s="51"/>
      <c r="CK26" s="10"/>
      <c r="CL26" s="51"/>
      <c r="CM26" s="50"/>
      <c r="CN26" s="50"/>
      <c r="CO26" s="50"/>
      <c r="CP26" s="50"/>
      <c r="CQ26" s="50"/>
      <c r="CR26" s="51"/>
      <c r="CS26" s="50"/>
      <c r="CT26" s="50"/>
      <c r="CU26" s="50"/>
      <c r="CV26" s="51"/>
      <c r="CW26" s="50"/>
      <c r="CX26" s="50"/>
      <c r="CY26" s="50"/>
      <c r="CZ26" s="51"/>
      <c r="DA26" s="103"/>
      <c r="DB26" s="7"/>
      <c r="DC26" s="7"/>
      <c r="DD26" s="7"/>
      <c r="DE26" s="50"/>
      <c r="DF26" s="7"/>
      <c r="DG26" s="7"/>
      <c r="DH26" s="7"/>
      <c r="DI26" s="7"/>
      <c r="DJ26" s="7"/>
      <c r="DK26" s="50"/>
      <c r="DL26" s="50"/>
      <c r="DM26" s="50"/>
      <c r="DN26" s="51"/>
      <c r="DO26" s="59"/>
      <c r="DP26" s="46"/>
      <c r="DQ26" s="46"/>
      <c r="DR26" s="46"/>
      <c r="DS26" s="46"/>
      <c r="DT26" s="49"/>
      <c r="DU26" s="46"/>
      <c r="DV26" s="50"/>
      <c r="DW26" s="50"/>
      <c r="DX26" s="51"/>
      <c r="DY26" s="50"/>
      <c r="DZ26" s="50"/>
      <c r="EA26" s="50"/>
      <c r="EB26" s="51"/>
      <c r="EC26" s="5"/>
      <c r="ED26" s="59"/>
      <c r="EE26" s="46"/>
      <c r="EF26" s="46"/>
      <c r="EG26" s="46"/>
      <c r="EH26" s="46"/>
      <c r="EI26" s="49"/>
      <c r="EJ26" s="46"/>
      <c r="EK26" s="50"/>
      <c r="EL26" s="50"/>
      <c r="EM26" s="51"/>
      <c r="EN26" s="50"/>
      <c r="EO26" s="50"/>
      <c r="EP26" s="50"/>
      <c r="EQ26" s="7"/>
      <c r="ER26" s="5"/>
      <c r="ES26">
        <f t="shared" si="32"/>
        <v>0</v>
      </c>
      <c r="EU26" s="16"/>
      <c r="EW26" s="16"/>
      <c r="EX26" s="16"/>
      <c r="EY26" s="16"/>
      <c r="FD26" s="16"/>
      <c r="FP26" s="16"/>
    </row>
    <row r="27" spans="1:180" ht="32.25" customHeight="1" x14ac:dyDescent="0.15">
      <c r="A27" s="47">
        <v>1000008</v>
      </c>
      <c r="B27" s="5"/>
      <c r="C27" s="45" t="str">
        <f>IF(A27="","",DBCS(VLOOKUP(A27,入力シート!A:E,3,FALSE)))</f>
        <v/>
      </c>
      <c r="D27" s="50"/>
      <c r="E27" s="50"/>
      <c r="F27" s="7"/>
      <c r="G27" s="123"/>
      <c r="H27" s="45"/>
      <c r="I27" s="51"/>
      <c r="J27" s="45"/>
      <c r="K27" s="51"/>
      <c r="L27" s="5"/>
      <c r="M27" s="10"/>
      <c r="N27" s="51"/>
      <c r="O27" s="123"/>
      <c r="P27" s="48"/>
      <c r="Q27" s="60"/>
      <c r="R27" s="51"/>
      <c r="S27" s="48"/>
      <c r="T27" s="51"/>
      <c r="U27" s="10"/>
      <c r="V27" s="59"/>
      <c r="W27" s="49"/>
      <c r="X27" s="59"/>
      <c r="Y27" s="49"/>
      <c r="Z27" s="59"/>
      <c r="AA27" s="49"/>
      <c r="AB27" s="46"/>
      <c r="AC27" s="48"/>
      <c r="AD27" s="45"/>
      <c r="AE27" s="50"/>
      <c r="AF27" s="50"/>
      <c r="AG27" s="51"/>
      <c r="AH27" s="45"/>
      <c r="AI27" s="46"/>
      <c r="AJ27" s="46"/>
      <c r="AK27" s="49"/>
      <c r="AL27" s="46"/>
      <c r="AM27" s="46"/>
      <c r="AN27" s="46"/>
      <c r="AO27" s="46"/>
      <c r="AP27" s="45"/>
      <c r="AQ27" s="50"/>
      <c r="AR27" s="60"/>
      <c r="AS27" s="50"/>
      <c r="AT27" s="58"/>
      <c r="AU27" s="50"/>
      <c r="AV27" s="60"/>
      <c r="AW27" s="60"/>
      <c r="AX27" s="60"/>
      <c r="AY27" s="129"/>
      <c r="AZ27" s="105"/>
      <c r="BA27" s="46"/>
      <c r="BB27" s="50"/>
      <c r="BC27" s="50"/>
      <c r="BD27" s="50"/>
      <c r="BE27" s="50"/>
      <c r="BF27" s="51"/>
      <c r="BG27" s="10"/>
      <c r="BH27" s="51"/>
      <c r="BI27" s="46"/>
      <c r="BJ27" s="50"/>
      <c r="BK27" s="50"/>
      <c r="BL27" s="50"/>
      <c r="BM27" s="50"/>
      <c r="BN27" s="51"/>
      <c r="BO27" s="50"/>
      <c r="BP27" s="50"/>
      <c r="BQ27" s="50"/>
      <c r="BR27" s="51"/>
      <c r="BS27" s="50"/>
      <c r="BT27" s="50"/>
      <c r="BU27" s="50"/>
      <c r="BV27" s="51"/>
      <c r="BW27" s="103"/>
      <c r="BX27" s="10"/>
      <c r="BY27" s="7"/>
      <c r="BZ27" s="7"/>
      <c r="CA27" s="7"/>
      <c r="CB27" s="7"/>
      <c r="CC27" s="7"/>
      <c r="CD27" s="108"/>
      <c r="CE27" s="59"/>
      <c r="CF27" s="60"/>
      <c r="CG27" s="60"/>
      <c r="CH27" s="60"/>
      <c r="CI27" s="60"/>
      <c r="CJ27" s="51"/>
      <c r="CK27" s="10"/>
      <c r="CL27" s="51"/>
      <c r="CM27" s="50"/>
      <c r="CN27" s="50"/>
      <c r="CO27" s="50"/>
      <c r="CP27" s="50"/>
      <c r="CQ27" s="50"/>
      <c r="CR27" s="51"/>
      <c r="CS27" s="50"/>
      <c r="CT27" s="50"/>
      <c r="CU27" s="50"/>
      <c r="CV27" s="51"/>
      <c r="CW27" s="50"/>
      <c r="CX27" s="50"/>
      <c r="CY27" s="50"/>
      <c r="CZ27" s="51"/>
      <c r="DA27" s="103"/>
      <c r="DB27" s="7"/>
      <c r="DC27" s="7"/>
      <c r="DD27" s="7"/>
      <c r="DE27" s="50"/>
      <c r="DF27" s="7"/>
      <c r="DG27" s="7"/>
      <c r="DH27" s="7"/>
      <c r="DI27" s="7"/>
      <c r="DJ27" s="7"/>
      <c r="DK27" s="50"/>
      <c r="DL27" s="50"/>
      <c r="DM27" s="50"/>
      <c r="DN27" s="51"/>
      <c r="DO27" s="59"/>
      <c r="DP27" s="46"/>
      <c r="DQ27" s="46"/>
      <c r="DR27" s="46"/>
      <c r="DS27" s="46"/>
      <c r="DT27" s="49"/>
      <c r="DU27" s="46"/>
      <c r="DV27" s="50"/>
      <c r="DW27" s="50"/>
      <c r="DX27" s="51"/>
      <c r="DY27" s="50"/>
      <c r="DZ27" s="50"/>
      <c r="EA27" s="50"/>
      <c r="EB27" s="51"/>
      <c r="EC27" s="5"/>
      <c r="ED27" s="59"/>
      <c r="EE27" s="46"/>
      <c r="EF27" s="46"/>
      <c r="EG27" s="46"/>
      <c r="EH27" s="46"/>
      <c r="EI27" s="49"/>
      <c r="EJ27" s="46"/>
      <c r="EK27" s="50"/>
      <c r="EL27" s="50"/>
      <c r="EM27" s="51"/>
      <c r="EN27" s="50"/>
      <c r="EO27" s="50"/>
      <c r="EP27" s="50"/>
      <c r="EQ27" s="7"/>
      <c r="ER27" s="5"/>
      <c r="ES27">
        <f t="shared" si="32"/>
        <v>0</v>
      </c>
      <c r="EU27" s="16"/>
      <c r="EW27" s="16"/>
      <c r="EX27" s="16"/>
      <c r="EY27" s="16"/>
      <c r="FD27" s="16"/>
      <c r="FP27" s="16"/>
    </row>
    <row r="28" spans="1:180" x14ac:dyDescent="0.15">
      <c r="A28" s="47">
        <v>1000009</v>
      </c>
      <c r="B28" s="5"/>
      <c r="C28" s="45" t="str">
        <f>IF(A28="","",DBCS(VLOOKUP(A28,入力シート!A:E,3,FALSE)))</f>
        <v/>
      </c>
      <c r="D28" s="50"/>
      <c r="E28" s="50"/>
      <c r="F28" s="7"/>
      <c r="G28" s="123"/>
      <c r="H28" s="45"/>
      <c r="I28" s="51"/>
      <c r="J28" s="45"/>
      <c r="K28" s="51"/>
      <c r="L28" s="5"/>
      <c r="M28" s="10"/>
      <c r="N28" s="51"/>
      <c r="O28" s="123"/>
      <c r="P28" s="48"/>
      <c r="Q28" s="60"/>
      <c r="R28" s="51"/>
      <c r="S28" s="48"/>
      <c r="T28" s="51"/>
      <c r="U28" s="10"/>
      <c r="V28" s="59"/>
      <c r="W28" s="49"/>
      <c r="X28" s="59"/>
      <c r="Y28" s="49"/>
      <c r="Z28" s="59"/>
      <c r="AA28" s="49"/>
      <c r="AB28" s="46"/>
      <c r="AC28" s="48"/>
      <c r="AD28" s="45"/>
      <c r="AE28" s="50"/>
      <c r="AF28" s="50"/>
      <c r="AG28" s="51"/>
      <c r="AH28" s="45"/>
      <c r="AI28" s="46"/>
      <c r="AJ28" s="46"/>
      <c r="AK28" s="49"/>
      <c r="AL28" s="46"/>
      <c r="AM28" s="46"/>
      <c r="AN28" s="46"/>
      <c r="AO28" s="46"/>
      <c r="AP28" s="45"/>
      <c r="AQ28" s="50"/>
      <c r="AR28" s="60"/>
      <c r="AS28" s="50"/>
      <c r="AT28" s="58"/>
      <c r="AU28" s="50"/>
      <c r="AV28" s="60"/>
      <c r="AW28" s="60"/>
      <c r="AX28" s="60"/>
      <c r="AY28" s="129"/>
      <c r="AZ28" s="105"/>
      <c r="BA28" s="46"/>
      <c r="BB28" s="50"/>
      <c r="BC28" s="50"/>
      <c r="BD28" s="50"/>
      <c r="BE28" s="50"/>
      <c r="BF28" s="51"/>
      <c r="BG28" s="10"/>
      <c r="BH28" s="51"/>
      <c r="BI28" s="46"/>
      <c r="BJ28" s="50"/>
      <c r="BK28" s="50"/>
      <c r="BL28" s="50"/>
      <c r="BM28" s="50"/>
      <c r="BN28" s="51"/>
      <c r="BO28" s="50"/>
      <c r="BP28" s="50"/>
      <c r="BQ28" s="50"/>
      <c r="BR28" s="51"/>
      <c r="BS28" s="50"/>
      <c r="BT28" s="50"/>
      <c r="BU28" s="50"/>
      <c r="BV28" s="51"/>
      <c r="BW28" s="103"/>
      <c r="BX28" s="10"/>
      <c r="BY28" s="7"/>
      <c r="BZ28" s="7"/>
      <c r="CA28" s="7"/>
      <c r="CB28" s="7"/>
      <c r="CC28" s="7"/>
      <c r="CD28" s="108"/>
      <c r="CE28" s="59"/>
      <c r="CF28" s="60"/>
      <c r="CG28" s="60"/>
      <c r="CH28" s="60"/>
      <c r="CI28" s="60"/>
      <c r="CJ28" s="51"/>
      <c r="CK28" s="10"/>
      <c r="CL28" s="51"/>
      <c r="CM28" s="50"/>
      <c r="CN28" s="50"/>
      <c r="CO28" s="50"/>
      <c r="CP28" s="50"/>
      <c r="CQ28" s="50"/>
      <c r="CR28" s="51"/>
      <c r="CS28" s="50"/>
      <c r="CT28" s="50"/>
      <c r="CU28" s="50"/>
      <c r="CV28" s="51"/>
      <c r="CW28" s="50"/>
      <c r="CX28" s="50"/>
      <c r="CY28" s="50"/>
      <c r="CZ28" s="51"/>
      <c r="DA28" s="103"/>
      <c r="DB28" s="7"/>
      <c r="DC28" s="7"/>
      <c r="DD28" s="7"/>
      <c r="DE28" s="50"/>
      <c r="DF28" s="7"/>
      <c r="DG28" s="7"/>
      <c r="DH28" s="7"/>
      <c r="DI28" s="7"/>
      <c r="DJ28" s="7"/>
      <c r="DK28" s="50"/>
      <c r="DL28" s="50"/>
      <c r="DM28" s="50"/>
      <c r="DN28" s="51"/>
      <c r="DO28" s="59"/>
      <c r="DP28" s="46"/>
      <c r="DQ28" s="46"/>
      <c r="DR28" s="46"/>
      <c r="DS28" s="46"/>
      <c r="DT28" s="49"/>
      <c r="DU28" s="46"/>
      <c r="DV28" s="50"/>
      <c r="DW28" s="50"/>
      <c r="DX28" s="51"/>
      <c r="DY28" s="50"/>
      <c r="DZ28" s="50"/>
      <c r="EA28" s="50"/>
      <c r="EB28" s="51"/>
      <c r="EC28" s="5"/>
      <c r="ED28" s="59"/>
      <c r="EE28" s="46"/>
      <c r="EF28" s="46"/>
      <c r="EG28" s="46"/>
      <c r="EH28" s="46"/>
      <c r="EI28" s="49"/>
      <c r="EJ28" s="46"/>
      <c r="EK28" s="50"/>
      <c r="EL28" s="50"/>
      <c r="EM28" s="51"/>
      <c r="EN28" s="50"/>
      <c r="EO28" s="50"/>
      <c r="EP28" s="50"/>
      <c r="EQ28" s="7"/>
      <c r="ER28" s="5"/>
      <c r="ES28">
        <f t="shared" si="32"/>
        <v>0</v>
      </c>
      <c r="EU28" s="16"/>
      <c r="EW28" s="16"/>
      <c r="EX28" s="16"/>
      <c r="EY28" s="16"/>
      <c r="FD28" s="16"/>
      <c r="FP28" s="16"/>
    </row>
    <row r="29" spans="1:180" x14ac:dyDescent="0.15">
      <c r="A29" s="47">
        <v>1000010</v>
      </c>
      <c r="B29" s="5"/>
      <c r="C29" s="45" t="str">
        <f>IF(A29="","",DBCS(VLOOKUP(A29,入力シート!A:E,3,FALSE)))</f>
        <v/>
      </c>
      <c r="D29" s="50"/>
      <c r="E29" s="50"/>
      <c r="F29" s="7"/>
      <c r="G29" s="123"/>
      <c r="H29" s="45"/>
      <c r="I29" s="51"/>
      <c r="J29" s="45"/>
      <c r="K29" s="51"/>
      <c r="L29" s="5"/>
      <c r="M29" s="10"/>
      <c r="N29" s="51"/>
      <c r="O29" s="123"/>
      <c r="P29" s="48"/>
      <c r="Q29" s="60"/>
      <c r="R29" s="51"/>
      <c r="S29" s="48"/>
      <c r="T29" s="51"/>
      <c r="U29" s="10"/>
      <c r="V29" s="59"/>
      <c r="W29" s="49"/>
      <c r="X29" s="59"/>
      <c r="Y29" s="49"/>
      <c r="Z29" s="59"/>
      <c r="AA29" s="49"/>
      <c r="AB29" s="46"/>
      <c r="AC29" s="48"/>
      <c r="AD29" s="45"/>
      <c r="AE29" s="50"/>
      <c r="AF29" s="50"/>
      <c r="AG29" s="51"/>
      <c r="AH29" s="45"/>
      <c r="AI29" s="46"/>
      <c r="AJ29" s="46"/>
      <c r="AK29" s="49"/>
      <c r="AL29" s="46"/>
      <c r="AM29" s="46"/>
      <c r="AN29" s="46"/>
      <c r="AO29" s="46"/>
      <c r="AP29" s="45"/>
      <c r="AQ29" s="50"/>
      <c r="AR29" s="60"/>
      <c r="AS29" s="50"/>
      <c r="AT29" s="58"/>
      <c r="AU29" s="50"/>
      <c r="AV29" s="60"/>
      <c r="AW29" s="60"/>
      <c r="AX29" s="60"/>
      <c r="AY29" s="129"/>
      <c r="AZ29" s="105"/>
      <c r="BA29" s="46"/>
      <c r="BB29" s="50"/>
      <c r="BC29" s="50"/>
      <c r="BD29" s="50"/>
      <c r="BE29" s="50"/>
      <c r="BF29" s="51"/>
      <c r="BG29" s="10"/>
      <c r="BH29" s="51"/>
      <c r="BI29" s="46"/>
      <c r="BJ29" s="50"/>
      <c r="BK29" s="50"/>
      <c r="BL29" s="50"/>
      <c r="BM29" s="50"/>
      <c r="BN29" s="51"/>
      <c r="BO29" s="50"/>
      <c r="BP29" s="50"/>
      <c r="BQ29" s="50"/>
      <c r="BR29" s="51"/>
      <c r="BS29" s="50"/>
      <c r="BT29" s="50"/>
      <c r="BU29" s="50"/>
      <c r="BV29" s="51"/>
      <c r="BW29" s="103"/>
      <c r="BX29" s="10"/>
      <c r="BY29" s="7"/>
      <c r="BZ29" s="7"/>
      <c r="CA29" s="7"/>
      <c r="CB29" s="7"/>
      <c r="CC29" s="7"/>
      <c r="CD29" s="108"/>
      <c r="CE29" s="59"/>
      <c r="CF29" s="60"/>
      <c r="CG29" s="60"/>
      <c r="CH29" s="60"/>
      <c r="CI29" s="60"/>
      <c r="CJ29" s="51"/>
      <c r="CK29" s="10"/>
      <c r="CL29" s="51"/>
      <c r="CM29" s="50"/>
      <c r="CN29" s="50"/>
      <c r="CO29" s="50"/>
      <c r="CP29" s="50"/>
      <c r="CQ29" s="50"/>
      <c r="CR29" s="51"/>
      <c r="CS29" s="50"/>
      <c r="CT29" s="50"/>
      <c r="CU29" s="50"/>
      <c r="CV29" s="51"/>
      <c r="CW29" s="50"/>
      <c r="CX29" s="50"/>
      <c r="CY29" s="50"/>
      <c r="CZ29" s="51"/>
      <c r="DA29" s="103"/>
      <c r="DB29" s="7"/>
      <c r="DC29" s="7"/>
      <c r="DD29" s="7"/>
      <c r="DE29" s="50"/>
      <c r="DF29" s="7"/>
      <c r="DG29" s="7"/>
      <c r="DH29" s="7"/>
      <c r="DI29" s="7"/>
      <c r="DJ29" s="7"/>
      <c r="DK29" s="50"/>
      <c r="DL29" s="50"/>
      <c r="DM29" s="50"/>
      <c r="DN29" s="51"/>
      <c r="DO29" s="59"/>
      <c r="DP29" s="46"/>
      <c r="DQ29" s="46"/>
      <c r="DR29" s="46"/>
      <c r="DS29" s="46"/>
      <c r="DT29" s="49"/>
      <c r="DU29" s="46"/>
      <c r="DV29" s="50"/>
      <c r="DW29" s="50"/>
      <c r="DX29" s="51"/>
      <c r="DY29" s="50"/>
      <c r="DZ29" s="50"/>
      <c r="EA29" s="50"/>
      <c r="EB29" s="51"/>
      <c r="EC29" s="5"/>
      <c r="ED29" s="59"/>
      <c r="EE29" s="46"/>
      <c r="EF29" s="46"/>
      <c r="EG29" s="46"/>
      <c r="EH29" s="46"/>
      <c r="EI29" s="49"/>
      <c r="EJ29" s="46"/>
      <c r="EK29" s="50"/>
      <c r="EL29" s="50"/>
      <c r="EM29" s="51"/>
      <c r="EN29" s="50"/>
      <c r="EO29" s="50"/>
      <c r="EP29" s="50"/>
      <c r="EQ29" s="7"/>
      <c r="ER29" s="5"/>
      <c r="ES29">
        <f t="shared" si="32"/>
        <v>0</v>
      </c>
      <c r="EU29" s="16"/>
      <c r="EW29" s="16"/>
      <c r="EX29" s="16"/>
      <c r="EY29" s="16"/>
      <c r="FD29" s="16"/>
      <c r="FP29" s="16"/>
    </row>
    <row r="30" spans="1:180" x14ac:dyDescent="0.15">
      <c r="A30" s="47">
        <v>1000011</v>
      </c>
      <c r="B30" s="5"/>
      <c r="C30" s="45" t="str">
        <f>IF(A30="","",DBCS(VLOOKUP(A30,入力シート!A:E,3,FALSE)))</f>
        <v/>
      </c>
      <c r="D30" s="50"/>
      <c r="E30" s="50"/>
      <c r="F30" s="7"/>
      <c r="G30" s="123"/>
      <c r="H30" s="45"/>
      <c r="I30" s="51"/>
      <c r="J30" s="45"/>
      <c r="K30" s="51"/>
      <c r="L30" s="5"/>
      <c r="M30" s="10"/>
      <c r="N30" s="51"/>
      <c r="O30" s="123"/>
      <c r="P30" s="48"/>
      <c r="Q30" s="60"/>
      <c r="R30" s="51"/>
      <c r="S30" s="48"/>
      <c r="T30" s="51"/>
      <c r="U30" s="10"/>
      <c r="V30" s="59"/>
      <c r="W30" s="49"/>
      <c r="X30" s="59"/>
      <c r="Y30" s="49"/>
      <c r="Z30" s="59"/>
      <c r="AA30" s="49"/>
      <c r="AB30" s="46"/>
      <c r="AC30" s="48"/>
      <c r="AD30" s="45"/>
      <c r="AE30" s="50"/>
      <c r="AF30" s="50"/>
      <c r="AG30" s="51"/>
      <c r="AH30" s="45"/>
      <c r="AI30" s="46"/>
      <c r="AJ30" s="46"/>
      <c r="AK30" s="49"/>
      <c r="AL30" s="46"/>
      <c r="AM30" s="46"/>
      <c r="AN30" s="46"/>
      <c r="AO30" s="46"/>
      <c r="AP30" s="45"/>
      <c r="AQ30" s="50"/>
      <c r="AR30" s="60"/>
      <c r="AS30" s="50"/>
      <c r="AT30" s="58"/>
      <c r="AU30" s="50"/>
      <c r="AV30" s="60"/>
      <c r="AW30" s="60"/>
      <c r="AX30" s="60"/>
      <c r="AY30" s="129"/>
      <c r="AZ30" s="105"/>
      <c r="BA30" s="46"/>
      <c r="BB30" s="50"/>
      <c r="BC30" s="50"/>
      <c r="BD30" s="50"/>
      <c r="BE30" s="50"/>
      <c r="BF30" s="51"/>
      <c r="BG30" s="10"/>
      <c r="BH30" s="51"/>
      <c r="BI30" s="46"/>
      <c r="BJ30" s="50"/>
      <c r="BK30" s="50"/>
      <c r="BL30" s="50"/>
      <c r="BM30" s="50"/>
      <c r="BN30" s="51"/>
      <c r="BO30" s="50"/>
      <c r="BP30" s="50"/>
      <c r="BQ30" s="50"/>
      <c r="BR30" s="51"/>
      <c r="BS30" s="50"/>
      <c r="BT30" s="50"/>
      <c r="BU30" s="50"/>
      <c r="BV30" s="51"/>
      <c r="BW30" s="103"/>
      <c r="BX30" s="10"/>
      <c r="BY30" s="7"/>
      <c r="BZ30" s="7"/>
      <c r="CA30" s="7"/>
      <c r="CB30" s="7"/>
      <c r="CC30" s="7"/>
      <c r="CD30" s="108"/>
      <c r="CE30" s="59"/>
      <c r="CF30" s="60"/>
      <c r="CG30" s="60"/>
      <c r="CH30" s="60"/>
      <c r="CI30" s="60"/>
      <c r="CJ30" s="51"/>
      <c r="CK30" s="10"/>
      <c r="CL30" s="51"/>
      <c r="CM30" s="50"/>
      <c r="CN30" s="50"/>
      <c r="CO30" s="50"/>
      <c r="CP30" s="50"/>
      <c r="CQ30" s="50"/>
      <c r="CR30" s="51"/>
      <c r="CS30" s="50"/>
      <c r="CT30" s="50"/>
      <c r="CU30" s="50"/>
      <c r="CV30" s="51"/>
      <c r="CW30" s="50"/>
      <c r="CX30" s="50"/>
      <c r="CY30" s="50"/>
      <c r="CZ30" s="51"/>
      <c r="DA30" s="103"/>
      <c r="DB30" s="7"/>
      <c r="DC30" s="7"/>
      <c r="DD30" s="7"/>
      <c r="DE30" s="50"/>
      <c r="DF30" s="7"/>
      <c r="DG30" s="7"/>
      <c r="DH30" s="7"/>
      <c r="DI30" s="7"/>
      <c r="DJ30" s="7"/>
      <c r="DK30" s="50"/>
      <c r="DL30" s="50"/>
      <c r="DM30" s="50"/>
      <c r="DN30" s="51"/>
      <c r="DO30" s="59"/>
      <c r="DP30" s="46"/>
      <c r="DQ30" s="46"/>
      <c r="DR30" s="46"/>
      <c r="DS30" s="46"/>
      <c r="DT30" s="49"/>
      <c r="DU30" s="46"/>
      <c r="DV30" s="50"/>
      <c r="DW30" s="50"/>
      <c r="DX30" s="51"/>
      <c r="DY30" s="50"/>
      <c r="DZ30" s="50"/>
      <c r="EA30" s="50"/>
      <c r="EB30" s="51"/>
      <c r="EC30" s="5"/>
      <c r="ED30" s="59"/>
      <c r="EE30" s="46"/>
      <c r="EF30" s="46"/>
      <c r="EG30" s="46"/>
      <c r="EH30" s="46"/>
      <c r="EI30" s="49"/>
      <c r="EJ30" s="46"/>
      <c r="EK30" s="50"/>
      <c r="EL30" s="50"/>
      <c r="EM30" s="51"/>
      <c r="EN30" s="50"/>
      <c r="EO30" s="50"/>
      <c r="EP30" s="50"/>
      <c r="EQ30" s="7"/>
      <c r="ER30" s="5"/>
      <c r="ES30">
        <f t="shared" si="32"/>
        <v>0</v>
      </c>
      <c r="EU30" s="16"/>
      <c r="EW30" s="16"/>
      <c r="EX30" s="16"/>
      <c r="EY30" s="16"/>
      <c r="FD30" s="16"/>
      <c r="FP30" s="16"/>
    </row>
    <row r="31" spans="1:180" x14ac:dyDescent="0.15">
      <c r="A31" s="47">
        <v>1000012</v>
      </c>
      <c r="B31" s="5"/>
      <c r="C31" s="45" t="str">
        <f>IF(A31="","",DBCS(VLOOKUP(A31,入力シート!A:E,3,FALSE)))</f>
        <v/>
      </c>
      <c r="D31" s="50"/>
      <c r="E31" s="50"/>
      <c r="F31" s="7"/>
      <c r="G31" s="123"/>
      <c r="H31" s="45"/>
      <c r="I31" s="51"/>
      <c r="J31" s="45"/>
      <c r="K31" s="51"/>
      <c r="L31" s="5"/>
      <c r="M31" s="10"/>
      <c r="N31" s="51"/>
      <c r="O31" s="123"/>
      <c r="P31" s="48"/>
      <c r="Q31" s="60"/>
      <c r="R31" s="51"/>
      <c r="S31" s="48"/>
      <c r="T31" s="51"/>
      <c r="U31" s="10"/>
      <c r="V31" s="59"/>
      <c r="W31" s="49"/>
      <c r="X31" s="59"/>
      <c r="Y31" s="49"/>
      <c r="Z31" s="59"/>
      <c r="AA31" s="49"/>
      <c r="AB31" s="46"/>
      <c r="AC31" s="48"/>
      <c r="AD31" s="45"/>
      <c r="AE31" s="50"/>
      <c r="AF31" s="50"/>
      <c r="AG31" s="51"/>
      <c r="AH31" s="45"/>
      <c r="AI31" s="46"/>
      <c r="AJ31" s="46"/>
      <c r="AK31" s="49"/>
      <c r="AL31" s="46"/>
      <c r="AM31" s="46"/>
      <c r="AN31" s="46"/>
      <c r="AO31" s="46"/>
      <c r="AP31" s="45"/>
      <c r="AQ31" s="50"/>
      <c r="AR31" s="60"/>
      <c r="AS31" s="50"/>
      <c r="AT31" s="58"/>
      <c r="AU31" s="50"/>
      <c r="AV31" s="60"/>
      <c r="AW31" s="60"/>
      <c r="AX31" s="60"/>
      <c r="AY31" s="129"/>
      <c r="AZ31" s="105"/>
      <c r="BA31" s="46"/>
      <c r="BB31" s="50"/>
      <c r="BC31" s="50"/>
      <c r="BD31" s="50"/>
      <c r="BE31" s="50"/>
      <c r="BF31" s="51"/>
      <c r="BG31" s="10"/>
      <c r="BH31" s="51"/>
      <c r="BI31" s="46"/>
      <c r="BJ31" s="50"/>
      <c r="BK31" s="50"/>
      <c r="BL31" s="50"/>
      <c r="BM31" s="50"/>
      <c r="BN31" s="51"/>
      <c r="BO31" s="50"/>
      <c r="BP31" s="50"/>
      <c r="BQ31" s="50"/>
      <c r="BR31" s="51"/>
      <c r="BS31" s="50"/>
      <c r="BT31" s="50"/>
      <c r="BU31" s="50"/>
      <c r="BV31" s="51"/>
      <c r="BW31" s="103"/>
      <c r="BX31" s="10"/>
      <c r="BY31" s="7"/>
      <c r="BZ31" s="7"/>
      <c r="CA31" s="7"/>
      <c r="CB31" s="7"/>
      <c r="CC31" s="7"/>
      <c r="CD31" s="108"/>
      <c r="CE31" s="59"/>
      <c r="CF31" s="60"/>
      <c r="CG31" s="60"/>
      <c r="CH31" s="60"/>
      <c r="CI31" s="60"/>
      <c r="CJ31" s="51"/>
      <c r="CK31" s="10"/>
      <c r="CL31" s="51"/>
      <c r="CM31" s="50"/>
      <c r="CN31" s="50"/>
      <c r="CO31" s="50"/>
      <c r="CP31" s="50"/>
      <c r="CQ31" s="50"/>
      <c r="CR31" s="51"/>
      <c r="CS31" s="50"/>
      <c r="CT31" s="50"/>
      <c r="CU31" s="50"/>
      <c r="CV31" s="51"/>
      <c r="CW31" s="50"/>
      <c r="CX31" s="50"/>
      <c r="CY31" s="50"/>
      <c r="CZ31" s="51"/>
      <c r="DA31" s="103"/>
      <c r="DB31" s="7"/>
      <c r="DC31" s="7"/>
      <c r="DD31" s="7"/>
      <c r="DE31" s="50"/>
      <c r="DF31" s="7"/>
      <c r="DG31" s="7"/>
      <c r="DH31" s="7"/>
      <c r="DI31" s="7"/>
      <c r="DJ31" s="7"/>
      <c r="DK31" s="50"/>
      <c r="DL31" s="50"/>
      <c r="DM31" s="50"/>
      <c r="DN31" s="51"/>
      <c r="DO31" s="59"/>
      <c r="DP31" s="46"/>
      <c r="DQ31" s="46"/>
      <c r="DR31" s="46"/>
      <c r="DS31" s="46"/>
      <c r="DT31" s="49"/>
      <c r="DU31" s="46"/>
      <c r="DV31" s="50"/>
      <c r="DW31" s="50"/>
      <c r="DX31" s="51"/>
      <c r="DY31" s="50"/>
      <c r="DZ31" s="50"/>
      <c r="EA31" s="50"/>
      <c r="EB31" s="51"/>
      <c r="EC31" s="5"/>
      <c r="ED31" s="59"/>
      <c r="EE31" s="46"/>
      <c r="EF31" s="46"/>
      <c r="EG31" s="46"/>
      <c r="EH31" s="46"/>
      <c r="EI31" s="49"/>
      <c r="EJ31" s="46"/>
      <c r="EK31" s="50"/>
      <c r="EL31" s="50"/>
      <c r="EM31" s="51"/>
      <c r="EN31" s="50"/>
      <c r="EO31" s="50"/>
      <c r="EP31" s="50"/>
      <c r="EQ31" s="7"/>
      <c r="ER31" s="5"/>
      <c r="ES31">
        <f t="shared" si="32"/>
        <v>0</v>
      </c>
      <c r="EU31" s="16"/>
      <c r="EW31" s="16"/>
      <c r="EX31" s="16"/>
      <c r="EY31" s="16"/>
      <c r="FD31" s="16"/>
      <c r="FP31" s="16"/>
    </row>
    <row r="32" spans="1:180" x14ac:dyDescent="0.15">
      <c r="A32" s="47">
        <v>1000013</v>
      </c>
      <c r="B32" s="5"/>
      <c r="C32" s="45" t="str">
        <f>IF(A32="","",DBCS(VLOOKUP(A32,入力シート!A:E,3,FALSE)))</f>
        <v/>
      </c>
      <c r="D32" s="50"/>
      <c r="E32" s="50"/>
      <c r="F32" s="7"/>
      <c r="G32" s="123"/>
      <c r="H32" s="45"/>
      <c r="I32" s="51"/>
      <c r="J32" s="45"/>
      <c r="K32" s="51"/>
      <c r="L32" s="5"/>
      <c r="M32" s="10"/>
      <c r="N32" s="51"/>
      <c r="O32" s="123"/>
      <c r="P32" s="48"/>
      <c r="Q32" s="60"/>
      <c r="R32" s="51"/>
      <c r="S32" s="48"/>
      <c r="T32" s="51"/>
      <c r="U32" s="10"/>
      <c r="V32" s="59"/>
      <c r="W32" s="49"/>
      <c r="X32" s="59"/>
      <c r="Y32" s="49"/>
      <c r="Z32" s="59"/>
      <c r="AA32" s="49"/>
      <c r="AB32" s="46"/>
      <c r="AC32" s="48"/>
      <c r="AD32" s="45"/>
      <c r="AE32" s="50"/>
      <c r="AF32" s="50"/>
      <c r="AG32" s="51"/>
      <c r="AH32" s="45"/>
      <c r="AI32" s="46"/>
      <c r="AJ32" s="46"/>
      <c r="AK32" s="49"/>
      <c r="AL32" s="46"/>
      <c r="AM32" s="46"/>
      <c r="AN32" s="46"/>
      <c r="AO32" s="46"/>
      <c r="AP32" s="45"/>
      <c r="AQ32" s="50"/>
      <c r="AR32" s="60"/>
      <c r="AS32" s="50"/>
      <c r="AT32" s="58"/>
      <c r="AU32" s="50"/>
      <c r="AV32" s="60"/>
      <c r="AW32" s="60"/>
      <c r="AX32" s="60"/>
      <c r="AY32" s="129"/>
      <c r="AZ32" s="105"/>
      <c r="BA32" s="46"/>
      <c r="BB32" s="50"/>
      <c r="BC32" s="50"/>
      <c r="BD32" s="50"/>
      <c r="BE32" s="50"/>
      <c r="BF32" s="51"/>
      <c r="BG32" s="10"/>
      <c r="BH32" s="51"/>
      <c r="BI32" s="46"/>
      <c r="BJ32" s="50"/>
      <c r="BK32" s="50"/>
      <c r="BL32" s="50"/>
      <c r="BM32" s="50"/>
      <c r="BN32" s="51"/>
      <c r="BO32" s="50"/>
      <c r="BP32" s="50"/>
      <c r="BQ32" s="50"/>
      <c r="BR32" s="51"/>
      <c r="BS32" s="50"/>
      <c r="BT32" s="50"/>
      <c r="BU32" s="50"/>
      <c r="BV32" s="51"/>
      <c r="BW32" s="103"/>
      <c r="BX32" s="10"/>
      <c r="BY32" s="7"/>
      <c r="BZ32" s="7"/>
      <c r="CA32" s="7"/>
      <c r="CB32" s="7"/>
      <c r="CC32" s="7"/>
      <c r="CD32" s="108"/>
      <c r="CE32" s="59"/>
      <c r="CF32" s="60"/>
      <c r="CG32" s="60"/>
      <c r="CH32" s="60"/>
      <c r="CI32" s="60"/>
      <c r="CJ32" s="51"/>
      <c r="CK32" s="10"/>
      <c r="CL32" s="51"/>
      <c r="CM32" s="50"/>
      <c r="CN32" s="50"/>
      <c r="CO32" s="50"/>
      <c r="CP32" s="50"/>
      <c r="CQ32" s="50"/>
      <c r="CR32" s="51"/>
      <c r="CS32" s="50"/>
      <c r="CT32" s="50"/>
      <c r="CU32" s="50"/>
      <c r="CV32" s="51"/>
      <c r="CW32" s="50"/>
      <c r="CX32" s="50"/>
      <c r="CY32" s="50"/>
      <c r="CZ32" s="51"/>
      <c r="DA32" s="103"/>
      <c r="DB32" s="7"/>
      <c r="DC32" s="7"/>
      <c r="DD32" s="7"/>
      <c r="DE32" s="50"/>
      <c r="DF32" s="7"/>
      <c r="DG32" s="7"/>
      <c r="DH32" s="7"/>
      <c r="DI32" s="7"/>
      <c r="DJ32" s="7"/>
      <c r="DK32" s="50"/>
      <c r="DL32" s="50"/>
      <c r="DM32" s="50"/>
      <c r="DN32" s="51"/>
      <c r="DO32" s="59"/>
      <c r="DP32" s="46"/>
      <c r="DQ32" s="46"/>
      <c r="DR32" s="46"/>
      <c r="DS32" s="46"/>
      <c r="DT32" s="49"/>
      <c r="DU32" s="46"/>
      <c r="DV32" s="50"/>
      <c r="DW32" s="50"/>
      <c r="DX32" s="51"/>
      <c r="DY32" s="50"/>
      <c r="DZ32" s="50"/>
      <c r="EA32" s="50"/>
      <c r="EB32" s="51"/>
      <c r="EC32" s="5"/>
      <c r="ED32" s="59"/>
      <c r="EE32" s="46"/>
      <c r="EF32" s="46"/>
      <c r="EG32" s="46"/>
      <c r="EH32" s="46"/>
      <c r="EI32" s="49"/>
      <c r="EJ32" s="46"/>
      <c r="EK32" s="50"/>
      <c r="EL32" s="50"/>
      <c r="EM32" s="51"/>
      <c r="EN32" s="50"/>
      <c r="EO32" s="50"/>
      <c r="EP32" s="50"/>
      <c r="EQ32" s="7"/>
      <c r="ER32" s="5"/>
      <c r="ES32">
        <f t="shared" si="32"/>
        <v>0</v>
      </c>
      <c r="EU32" s="16"/>
      <c r="EW32" s="16"/>
      <c r="EX32" s="16"/>
      <c r="EY32" s="16"/>
      <c r="FD32" s="16"/>
      <c r="FP32" s="16"/>
    </row>
    <row r="33" spans="1:172" x14ac:dyDescent="0.15">
      <c r="A33" s="47">
        <v>1000014</v>
      </c>
      <c r="B33" s="5"/>
      <c r="C33" s="45" t="str">
        <f>IF(A33="","",DBCS(VLOOKUP(A33,入力シート!A:E,3,FALSE)))</f>
        <v/>
      </c>
      <c r="D33" s="50"/>
      <c r="E33" s="50"/>
      <c r="F33" s="7"/>
      <c r="G33" s="123"/>
      <c r="H33" s="45"/>
      <c r="I33" s="51"/>
      <c r="J33" s="45"/>
      <c r="K33" s="51"/>
      <c r="L33" s="5"/>
      <c r="M33" s="10"/>
      <c r="N33" s="51"/>
      <c r="O33" s="123"/>
      <c r="P33" s="48"/>
      <c r="Q33" s="60"/>
      <c r="R33" s="51"/>
      <c r="S33" s="48"/>
      <c r="T33" s="51"/>
      <c r="U33" s="10"/>
      <c r="V33" s="59"/>
      <c r="W33" s="49"/>
      <c r="X33" s="59"/>
      <c r="Y33" s="49"/>
      <c r="Z33" s="59"/>
      <c r="AA33" s="49"/>
      <c r="AB33" s="46"/>
      <c r="AC33" s="48"/>
      <c r="AD33" s="45"/>
      <c r="AE33" s="50"/>
      <c r="AF33" s="50"/>
      <c r="AG33" s="51"/>
      <c r="AH33" s="45"/>
      <c r="AI33" s="46"/>
      <c r="AJ33" s="46"/>
      <c r="AK33" s="49"/>
      <c r="AL33" s="46"/>
      <c r="AM33" s="46"/>
      <c r="AN33" s="46"/>
      <c r="AO33" s="46"/>
      <c r="AP33" s="45"/>
      <c r="AQ33" s="50"/>
      <c r="AR33" s="60"/>
      <c r="AS33" s="50"/>
      <c r="AT33" s="58"/>
      <c r="AU33" s="50"/>
      <c r="AV33" s="60"/>
      <c r="AW33" s="60"/>
      <c r="AX33" s="60"/>
      <c r="AY33" s="129"/>
      <c r="AZ33" s="105"/>
      <c r="BA33" s="46"/>
      <c r="BB33" s="50"/>
      <c r="BC33" s="50"/>
      <c r="BD33" s="50"/>
      <c r="BE33" s="50"/>
      <c r="BF33" s="51"/>
      <c r="BG33" s="10"/>
      <c r="BH33" s="51"/>
      <c r="BI33" s="46"/>
      <c r="BJ33" s="50"/>
      <c r="BK33" s="50"/>
      <c r="BL33" s="50"/>
      <c r="BM33" s="50"/>
      <c r="BN33" s="51"/>
      <c r="BO33" s="50"/>
      <c r="BP33" s="50"/>
      <c r="BQ33" s="50"/>
      <c r="BR33" s="51"/>
      <c r="BS33" s="50"/>
      <c r="BT33" s="50"/>
      <c r="BU33" s="50"/>
      <c r="BV33" s="51"/>
      <c r="BW33" s="103"/>
      <c r="BX33" s="10"/>
      <c r="BY33" s="7"/>
      <c r="BZ33" s="7"/>
      <c r="CA33" s="7"/>
      <c r="CB33" s="7"/>
      <c r="CC33" s="7"/>
      <c r="CD33" s="108"/>
      <c r="CE33" s="59"/>
      <c r="CF33" s="60"/>
      <c r="CG33" s="60"/>
      <c r="CH33" s="60"/>
      <c r="CI33" s="60"/>
      <c r="CJ33" s="51"/>
      <c r="CK33" s="10"/>
      <c r="CL33" s="51"/>
      <c r="CM33" s="50"/>
      <c r="CN33" s="50"/>
      <c r="CO33" s="50"/>
      <c r="CP33" s="50"/>
      <c r="CQ33" s="50"/>
      <c r="CR33" s="51"/>
      <c r="CS33" s="50"/>
      <c r="CT33" s="50"/>
      <c r="CU33" s="50"/>
      <c r="CV33" s="51"/>
      <c r="CW33" s="50"/>
      <c r="CX33" s="50"/>
      <c r="CY33" s="50"/>
      <c r="CZ33" s="51"/>
      <c r="DA33" s="103"/>
      <c r="DB33" s="7"/>
      <c r="DC33" s="7"/>
      <c r="DD33" s="7"/>
      <c r="DE33" s="50"/>
      <c r="DF33" s="7"/>
      <c r="DG33" s="7"/>
      <c r="DH33" s="7"/>
      <c r="DI33" s="7"/>
      <c r="DJ33" s="7"/>
      <c r="DK33" s="50"/>
      <c r="DL33" s="50"/>
      <c r="DM33" s="50"/>
      <c r="DN33" s="51"/>
      <c r="DO33" s="59"/>
      <c r="DP33" s="46"/>
      <c r="DQ33" s="46"/>
      <c r="DR33" s="46"/>
      <c r="DS33" s="46"/>
      <c r="DT33" s="49"/>
      <c r="DU33" s="46"/>
      <c r="DV33" s="50"/>
      <c r="DW33" s="50"/>
      <c r="DX33" s="51"/>
      <c r="DY33" s="50"/>
      <c r="DZ33" s="50"/>
      <c r="EA33" s="50"/>
      <c r="EB33" s="51"/>
      <c r="EC33" s="5"/>
      <c r="ED33" s="59"/>
      <c r="EE33" s="46"/>
      <c r="EF33" s="46"/>
      <c r="EG33" s="46"/>
      <c r="EH33" s="46"/>
      <c r="EI33" s="49"/>
      <c r="EJ33" s="46"/>
      <c r="EK33" s="50"/>
      <c r="EL33" s="50"/>
      <c r="EM33" s="51"/>
      <c r="EN33" s="50"/>
      <c r="EO33" s="50"/>
      <c r="EP33" s="50"/>
      <c r="EQ33" s="7"/>
      <c r="ER33" s="5"/>
      <c r="ES33">
        <f t="shared" si="32"/>
        <v>0</v>
      </c>
      <c r="EU33" s="16"/>
      <c r="EW33" s="16"/>
      <c r="EX33" s="16"/>
      <c r="EY33" s="16"/>
      <c r="FD33" s="16"/>
      <c r="FP33" s="16"/>
    </row>
    <row r="34" spans="1:172" x14ac:dyDescent="0.15">
      <c r="A34" s="47">
        <v>1000015</v>
      </c>
      <c r="B34" s="5"/>
      <c r="C34" s="45" t="str">
        <f>IF(A34="","",DBCS(VLOOKUP(A34,入力シート!A:E,3,FALSE)))</f>
        <v/>
      </c>
      <c r="D34" s="50"/>
      <c r="E34" s="50"/>
      <c r="F34" s="7"/>
      <c r="G34" s="123"/>
      <c r="H34" s="45"/>
      <c r="I34" s="51"/>
      <c r="J34" s="45"/>
      <c r="K34" s="51"/>
      <c r="L34" s="5"/>
      <c r="M34" s="10"/>
      <c r="N34" s="51"/>
      <c r="O34" s="123"/>
      <c r="P34" s="48"/>
      <c r="Q34" s="60"/>
      <c r="R34" s="51"/>
      <c r="S34" s="48"/>
      <c r="T34" s="51"/>
      <c r="U34" s="10"/>
      <c r="V34" s="59"/>
      <c r="W34" s="49"/>
      <c r="X34" s="59"/>
      <c r="Y34" s="49"/>
      <c r="Z34" s="59"/>
      <c r="AA34" s="49"/>
      <c r="AB34" s="46"/>
      <c r="AC34" s="48"/>
      <c r="AD34" s="45"/>
      <c r="AE34" s="50"/>
      <c r="AF34" s="50"/>
      <c r="AG34" s="51"/>
      <c r="AH34" s="45"/>
      <c r="AI34" s="46"/>
      <c r="AJ34" s="46"/>
      <c r="AK34" s="49"/>
      <c r="AL34" s="46"/>
      <c r="AM34" s="46"/>
      <c r="AN34" s="46"/>
      <c r="AO34" s="46"/>
      <c r="AP34" s="45"/>
      <c r="AQ34" s="50"/>
      <c r="AR34" s="60"/>
      <c r="AS34" s="50"/>
      <c r="AT34" s="58"/>
      <c r="AU34" s="50"/>
      <c r="AV34" s="60"/>
      <c r="AW34" s="60"/>
      <c r="AX34" s="60"/>
      <c r="AY34" s="129"/>
      <c r="AZ34" s="105"/>
      <c r="BA34" s="46"/>
      <c r="BB34" s="50"/>
      <c r="BC34" s="50"/>
      <c r="BD34" s="50"/>
      <c r="BE34" s="50"/>
      <c r="BF34" s="51"/>
      <c r="BG34" s="10"/>
      <c r="BH34" s="51"/>
      <c r="BI34" s="46"/>
      <c r="BJ34" s="50"/>
      <c r="BK34" s="50"/>
      <c r="BL34" s="50"/>
      <c r="BM34" s="50"/>
      <c r="BN34" s="51"/>
      <c r="BO34" s="50"/>
      <c r="BP34" s="50"/>
      <c r="BQ34" s="50"/>
      <c r="BR34" s="51"/>
      <c r="BS34" s="50"/>
      <c r="BT34" s="50"/>
      <c r="BU34" s="50"/>
      <c r="BV34" s="51"/>
      <c r="BW34" s="103"/>
      <c r="BX34" s="10"/>
      <c r="BY34" s="7"/>
      <c r="BZ34" s="7"/>
      <c r="CA34" s="7"/>
      <c r="CB34" s="7"/>
      <c r="CC34" s="7"/>
      <c r="CD34" s="108"/>
      <c r="CE34" s="59"/>
      <c r="CF34" s="60"/>
      <c r="CG34" s="60"/>
      <c r="CH34" s="60"/>
      <c r="CI34" s="60"/>
      <c r="CJ34" s="51"/>
      <c r="CK34" s="10"/>
      <c r="CL34" s="51"/>
      <c r="CM34" s="50"/>
      <c r="CN34" s="50"/>
      <c r="CO34" s="50"/>
      <c r="CP34" s="50"/>
      <c r="CQ34" s="50"/>
      <c r="CR34" s="51"/>
      <c r="CS34" s="50"/>
      <c r="CT34" s="50"/>
      <c r="CU34" s="50"/>
      <c r="CV34" s="51"/>
      <c r="CW34" s="50"/>
      <c r="CX34" s="50"/>
      <c r="CY34" s="50"/>
      <c r="CZ34" s="51"/>
      <c r="DA34" s="103"/>
      <c r="DB34" s="7"/>
      <c r="DC34" s="7"/>
      <c r="DD34" s="7"/>
      <c r="DE34" s="50"/>
      <c r="DF34" s="7"/>
      <c r="DG34" s="7"/>
      <c r="DH34" s="7"/>
      <c r="DI34" s="7"/>
      <c r="DJ34" s="7"/>
      <c r="DK34" s="50"/>
      <c r="DL34" s="50"/>
      <c r="DM34" s="50"/>
      <c r="DN34" s="51"/>
      <c r="DO34" s="59"/>
      <c r="DP34" s="46"/>
      <c r="DQ34" s="46"/>
      <c r="DR34" s="46"/>
      <c r="DS34" s="46"/>
      <c r="DT34" s="49"/>
      <c r="DU34" s="46"/>
      <c r="DV34" s="50"/>
      <c r="DW34" s="50"/>
      <c r="DX34" s="51"/>
      <c r="DY34" s="50"/>
      <c r="DZ34" s="50"/>
      <c r="EA34" s="50"/>
      <c r="EB34" s="51"/>
      <c r="EC34" s="5"/>
      <c r="ED34" s="59"/>
      <c r="EE34" s="46"/>
      <c r="EF34" s="46"/>
      <c r="EG34" s="46"/>
      <c r="EH34" s="46"/>
      <c r="EI34" s="49"/>
      <c r="EJ34" s="46"/>
      <c r="EK34" s="50"/>
      <c r="EL34" s="50"/>
      <c r="EM34" s="51"/>
      <c r="EN34" s="50"/>
      <c r="EO34" s="50"/>
      <c r="EP34" s="50"/>
      <c r="EQ34" s="7"/>
      <c r="ER34" s="5"/>
      <c r="ES34">
        <f t="shared" si="32"/>
        <v>0</v>
      </c>
      <c r="EU34" s="16"/>
      <c r="EW34" s="16"/>
      <c r="EX34" s="16"/>
      <c r="EY34" s="16"/>
      <c r="FD34" s="16"/>
      <c r="FP34" s="16"/>
    </row>
    <row r="35" spans="1:172" x14ac:dyDescent="0.15">
      <c r="A35" s="47">
        <v>1000016</v>
      </c>
      <c r="B35" s="5"/>
      <c r="C35" s="45" t="str">
        <f>IF(A35="","",DBCS(VLOOKUP(A35,入力シート!A:E,3,FALSE)))</f>
        <v/>
      </c>
      <c r="D35" s="50"/>
      <c r="E35" s="50"/>
      <c r="F35" s="7"/>
      <c r="G35" s="123"/>
      <c r="H35" s="45"/>
      <c r="I35" s="51"/>
      <c r="J35" s="45"/>
      <c r="K35" s="51"/>
      <c r="L35" s="5"/>
      <c r="M35" s="10"/>
      <c r="N35" s="51"/>
      <c r="O35" s="123"/>
      <c r="P35" s="48"/>
      <c r="Q35" s="60"/>
      <c r="R35" s="51"/>
      <c r="S35" s="48"/>
      <c r="T35" s="51"/>
      <c r="U35" s="10"/>
      <c r="V35" s="59"/>
      <c r="W35" s="49"/>
      <c r="X35" s="59"/>
      <c r="Y35" s="49"/>
      <c r="Z35" s="59"/>
      <c r="AA35" s="49"/>
      <c r="AB35" s="46"/>
      <c r="AC35" s="48"/>
      <c r="AD35" s="45"/>
      <c r="AE35" s="50"/>
      <c r="AF35" s="50"/>
      <c r="AG35" s="51"/>
      <c r="AH35" s="45"/>
      <c r="AI35" s="46"/>
      <c r="AJ35" s="46"/>
      <c r="AK35" s="49"/>
      <c r="AL35" s="46"/>
      <c r="AM35" s="46"/>
      <c r="AN35" s="46"/>
      <c r="AO35" s="46"/>
      <c r="AP35" s="45"/>
      <c r="AQ35" s="50"/>
      <c r="AR35" s="60"/>
      <c r="AS35" s="50"/>
      <c r="AT35" s="58"/>
      <c r="AU35" s="50"/>
      <c r="AV35" s="60"/>
      <c r="AW35" s="60"/>
      <c r="AX35" s="60"/>
      <c r="AY35" s="129"/>
      <c r="AZ35" s="105"/>
      <c r="BA35" s="46"/>
      <c r="BB35" s="50"/>
      <c r="BC35" s="50"/>
      <c r="BD35" s="50"/>
      <c r="BE35" s="50"/>
      <c r="BF35" s="51"/>
      <c r="BG35" s="10"/>
      <c r="BH35" s="51"/>
      <c r="BI35" s="46"/>
      <c r="BJ35" s="50"/>
      <c r="BK35" s="50"/>
      <c r="BL35" s="50"/>
      <c r="BM35" s="50"/>
      <c r="BN35" s="51"/>
      <c r="BO35" s="50"/>
      <c r="BP35" s="50"/>
      <c r="BQ35" s="50"/>
      <c r="BR35" s="51"/>
      <c r="BS35" s="50"/>
      <c r="BT35" s="50"/>
      <c r="BU35" s="50"/>
      <c r="BV35" s="51"/>
      <c r="BW35" s="103"/>
      <c r="BX35" s="10"/>
      <c r="BY35" s="7"/>
      <c r="BZ35" s="7"/>
      <c r="CA35" s="7"/>
      <c r="CB35" s="7"/>
      <c r="CC35" s="7"/>
      <c r="CD35" s="108"/>
      <c r="CE35" s="59"/>
      <c r="CF35" s="60"/>
      <c r="CG35" s="60"/>
      <c r="CH35" s="60"/>
      <c r="CI35" s="60"/>
      <c r="CJ35" s="51"/>
      <c r="CK35" s="10"/>
      <c r="CL35" s="51"/>
      <c r="CM35" s="50"/>
      <c r="CN35" s="50"/>
      <c r="CO35" s="50"/>
      <c r="CP35" s="50"/>
      <c r="CQ35" s="50"/>
      <c r="CR35" s="51"/>
      <c r="CS35" s="50"/>
      <c r="CT35" s="50"/>
      <c r="CU35" s="50"/>
      <c r="CV35" s="51"/>
      <c r="CW35" s="50"/>
      <c r="CX35" s="50"/>
      <c r="CY35" s="50"/>
      <c r="CZ35" s="51"/>
      <c r="DA35" s="103"/>
      <c r="DB35" s="7"/>
      <c r="DC35" s="7"/>
      <c r="DD35" s="7"/>
      <c r="DE35" s="50"/>
      <c r="DF35" s="7"/>
      <c r="DG35" s="7"/>
      <c r="DH35" s="7"/>
      <c r="DI35" s="7"/>
      <c r="DJ35" s="7"/>
      <c r="DK35" s="50"/>
      <c r="DL35" s="50"/>
      <c r="DM35" s="50"/>
      <c r="DN35" s="51"/>
      <c r="DO35" s="59"/>
      <c r="DP35" s="46"/>
      <c r="DQ35" s="46"/>
      <c r="DR35" s="46"/>
      <c r="DS35" s="46"/>
      <c r="DT35" s="49"/>
      <c r="DU35" s="46"/>
      <c r="DV35" s="50"/>
      <c r="DW35" s="50"/>
      <c r="DX35" s="51"/>
      <c r="DY35" s="50"/>
      <c r="DZ35" s="50"/>
      <c r="EA35" s="50"/>
      <c r="EB35" s="51"/>
      <c r="EC35" s="5"/>
      <c r="ED35" s="59"/>
      <c r="EE35" s="46"/>
      <c r="EF35" s="46"/>
      <c r="EG35" s="46"/>
      <c r="EH35" s="46"/>
      <c r="EI35" s="49"/>
      <c r="EJ35" s="46"/>
      <c r="EK35" s="50"/>
      <c r="EL35" s="50"/>
      <c r="EM35" s="51"/>
      <c r="EN35" s="50"/>
      <c r="EO35" s="50"/>
      <c r="EP35" s="50"/>
      <c r="EQ35" s="7"/>
      <c r="ER35" s="5"/>
      <c r="ES35">
        <f t="shared" si="32"/>
        <v>0</v>
      </c>
      <c r="EU35" s="16"/>
      <c r="EW35" s="16"/>
      <c r="EX35" s="16"/>
      <c r="EY35" s="16"/>
      <c r="FD35" s="16"/>
      <c r="FP35" s="16"/>
    </row>
    <row r="36" spans="1:172" x14ac:dyDescent="0.15">
      <c r="A36" s="47">
        <v>1000017</v>
      </c>
      <c r="B36" s="5"/>
      <c r="C36" s="45" t="str">
        <f>IF(A36="","",DBCS(VLOOKUP(A36,入力シート!A:E,3,FALSE)))</f>
        <v/>
      </c>
      <c r="D36" s="50"/>
      <c r="E36" s="50"/>
      <c r="F36" s="7"/>
      <c r="G36" s="123"/>
      <c r="H36" s="45"/>
      <c r="I36" s="51"/>
      <c r="J36" s="45"/>
      <c r="K36" s="51"/>
      <c r="L36" s="5"/>
      <c r="M36" s="10"/>
      <c r="N36" s="51"/>
      <c r="O36" s="123"/>
      <c r="P36" s="48"/>
      <c r="Q36" s="60"/>
      <c r="R36" s="51"/>
      <c r="S36" s="48"/>
      <c r="T36" s="51"/>
      <c r="U36" s="10"/>
      <c r="V36" s="59"/>
      <c r="W36" s="49"/>
      <c r="X36" s="59"/>
      <c r="Y36" s="49"/>
      <c r="Z36" s="59"/>
      <c r="AA36" s="49"/>
      <c r="AB36" s="46"/>
      <c r="AC36" s="48"/>
      <c r="AD36" s="45"/>
      <c r="AE36" s="50"/>
      <c r="AF36" s="50"/>
      <c r="AG36" s="51"/>
      <c r="AH36" s="45"/>
      <c r="AI36" s="46"/>
      <c r="AJ36" s="46"/>
      <c r="AK36" s="49"/>
      <c r="AL36" s="46"/>
      <c r="AM36" s="46"/>
      <c r="AN36" s="46"/>
      <c r="AO36" s="46"/>
      <c r="AP36" s="45"/>
      <c r="AQ36" s="50"/>
      <c r="AR36" s="60"/>
      <c r="AS36" s="50"/>
      <c r="AT36" s="58"/>
      <c r="AU36" s="50"/>
      <c r="AV36" s="60"/>
      <c r="AW36" s="60"/>
      <c r="AX36" s="60"/>
      <c r="AY36" s="129"/>
      <c r="AZ36" s="105"/>
      <c r="BA36" s="46"/>
      <c r="BB36" s="50"/>
      <c r="BC36" s="50"/>
      <c r="BD36" s="50"/>
      <c r="BE36" s="50"/>
      <c r="BF36" s="51"/>
      <c r="BG36" s="10"/>
      <c r="BH36" s="51"/>
      <c r="BI36" s="46"/>
      <c r="BJ36" s="50"/>
      <c r="BK36" s="50"/>
      <c r="BL36" s="50"/>
      <c r="BM36" s="50"/>
      <c r="BN36" s="51"/>
      <c r="BO36" s="50"/>
      <c r="BP36" s="50"/>
      <c r="BQ36" s="50"/>
      <c r="BR36" s="51"/>
      <c r="BS36" s="50"/>
      <c r="BT36" s="50"/>
      <c r="BU36" s="50"/>
      <c r="BV36" s="51"/>
      <c r="BW36" s="103"/>
      <c r="BX36" s="10"/>
      <c r="BY36" s="7"/>
      <c r="BZ36" s="7"/>
      <c r="CA36" s="7"/>
      <c r="CB36" s="7"/>
      <c r="CC36" s="7"/>
      <c r="CD36" s="108"/>
      <c r="CE36" s="59"/>
      <c r="CF36" s="60"/>
      <c r="CG36" s="60"/>
      <c r="CH36" s="60"/>
      <c r="CI36" s="60"/>
      <c r="CJ36" s="51"/>
      <c r="CK36" s="10"/>
      <c r="CL36" s="51"/>
      <c r="CM36" s="50"/>
      <c r="CN36" s="50"/>
      <c r="CO36" s="50"/>
      <c r="CP36" s="50"/>
      <c r="CQ36" s="50"/>
      <c r="CR36" s="51"/>
      <c r="CS36" s="50"/>
      <c r="CT36" s="50"/>
      <c r="CU36" s="50"/>
      <c r="CV36" s="51"/>
      <c r="CW36" s="50"/>
      <c r="CX36" s="50"/>
      <c r="CY36" s="50"/>
      <c r="CZ36" s="51"/>
      <c r="DA36" s="103"/>
      <c r="DB36" s="7"/>
      <c r="DC36" s="7"/>
      <c r="DD36" s="7"/>
      <c r="DE36" s="50"/>
      <c r="DF36" s="7"/>
      <c r="DG36" s="7"/>
      <c r="DH36" s="7"/>
      <c r="DI36" s="7"/>
      <c r="DJ36" s="7"/>
      <c r="DK36" s="50"/>
      <c r="DL36" s="50"/>
      <c r="DM36" s="50"/>
      <c r="DN36" s="51"/>
      <c r="DO36" s="59"/>
      <c r="DP36" s="46"/>
      <c r="DQ36" s="46"/>
      <c r="DR36" s="46"/>
      <c r="DS36" s="46"/>
      <c r="DT36" s="49"/>
      <c r="DU36" s="46"/>
      <c r="DV36" s="50"/>
      <c r="DW36" s="50"/>
      <c r="DX36" s="51"/>
      <c r="DY36" s="50"/>
      <c r="DZ36" s="50"/>
      <c r="EA36" s="50"/>
      <c r="EB36" s="51"/>
      <c r="EC36" s="5"/>
      <c r="ED36" s="59"/>
      <c r="EE36" s="46"/>
      <c r="EF36" s="46"/>
      <c r="EG36" s="46"/>
      <c r="EH36" s="46"/>
      <c r="EI36" s="49"/>
      <c r="EJ36" s="46"/>
      <c r="EK36" s="50"/>
      <c r="EL36" s="50"/>
      <c r="EM36" s="51"/>
      <c r="EN36" s="50"/>
      <c r="EO36" s="50"/>
      <c r="EP36" s="50"/>
      <c r="EQ36" s="7"/>
      <c r="ER36" s="5"/>
      <c r="ES36">
        <f t="shared" si="32"/>
        <v>0</v>
      </c>
      <c r="EU36" s="16"/>
      <c r="EW36" s="16"/>
      <c r="EX36" s="16"/>
      <c r="EY36" s="16"/>
      <c r="FD36" s="16"/>
      <c r="FP36" s="16"/>
    </row>
    <row r="37" spans="1:172" x14ac:dyDescent="0.15">
      <c r="A37" s="47">
        <v>1000018</v>
      </c>
      <c r="B37" s="5"/>
      <c r="C37" s="45" t="str">
        <f>IF(A37="","",DBCS(VLOOKUP(A37,入力シート!A:E,3,FALSE)))</f>
        <v/>
      </c>
      <c r="D37" s="50"/>
      <c r="E37" s="50"/>
      <c r="F37" s="7"/>
      <c r="G37" s="123"/>
      <c r="H37" s="45"/>
      <c r="I37" s="51"/>
      <c r="J37" s="45"/>
      <c r="K37" s="51"/>
      <c r="L37" s="5"/>
      <c r="M37" s="10"/>
      <c r="N37" s="51"/>
      <c r="O37" s="123"/>
      <c r="P37" s="48"/>
      <c r="Q37" s="60"/>
      <c r="R37" s="51"/>
      <c r="S37" s="48"/>
      <c r="T37" s="51"/>
      <c r="U37" s="10"/>
      <c r="V37" s="59"/>
      <c r="W37" s="49"/>
      <c r="X37" s="59"/>
      <c r="Y37" s="49"/>
      <c r="Z37" s="59"/>
      <c r="AA37" s="49"/>
      <c r="AB37" s="46"/>
      <c r="AC37" s="48"/>
      <c r="AD37" s="45"/>
      <c r="AE37" s="50"/>
      <c r="AF37" s="50"/>
      <c r="AG37" s="51"/>
      <c r="AH37" s="45"/>
      <c r="AI37" s="46"/>
      <c r="AJ37" s="46"/>
      <c r="AK37" s="49"/>
      <c r="AL37" s="46"/>
      <c r="AM37" s="46"/>
      <c r="AN37" s="46"/>
      <c r="AO37" s="46"/>
      <c r="AP37" s="45"/>
      <c r="AQ37" s="50"/>
      <c r="AR37" s="60"/>
      <c r="AS37" s="50"/>
      <c r="AT37" s="58"/>
      <c r="AU37" s="50"/>
      <c r="AV37" s="60"/>
      <c r="AW37" s="60"/>
      <c r="AX37" s="60"/>
      <c r="AY37" s="129"/>
      <c r="AZ37" s="105"/>
      <c r="BA37" s="46"/>
      <c r="BB37" s="50"/>
      <c r="BC37" s="50"/>
      <c r="BD37" s="50"/>
      <c r="BE37" s="50"/>
      <c r="BF37" s="51"/>
      <c r="BG37" s="10"/>
      <c r="BH37" s="51"/>
      <c r="BI37" s="46"/>
      <c r="BJ37" s="50"/>
      <c r="BK37" s="50"/>
      <c r="BL37" s="50"/>
      <c r="BM37" s="50"/>
      <c r="BN37" s="51"/>
      <c r="BO37" s="50"/>
      <c r="BP37" s="50"/>
      <c r="BQ37" s="50"/>
      <c r="BR37" s="51"/>
      <c r="BS37" s="50"/>
      <c r="BT37" s="50"/>
      <c r="BU37" s="50"/>
      <c r="BV37" s="51"/>
      <c r="BW37" s="103"/>
      <c r="BX37" s="10"/>
      <c r="BY37" s="7"/>
      <c r="BZ37" s="7"/>
      <c r="CA37" s="7"/>
      <c r="CB37" s="7"/>
      <c r="CC37" s="7"/>
      <c r="CD37" s="108"/>
      <c r="CE37" s="59"/>
      <c r="CF37" s="60"/>
      <c r="CG37" s="60"/>
      <c r="CH37" s="60"/>
      <c r="CI37" s="60"/>
      <c r="CJ37" s="51"/>
      <c r="CK37" s="10"/>
      <c r="CL37" s="51"/>
      <c r="CM37" s="50"/>
      <c r="CN37" s="50"/>
      <c r="CO37" s="50"/>
      <c r="CP37" s="50"/>
      <c r="CQ37" s="50"/>
      <c r="CR37" s="51"/>
      <c r="CS37" s="50"/>
      <c r="CT37" s="50"/>
      <c r="CU37" s="50"/>
      <c r="CV37" s="51"/>
      <c r="CW37" s="50"/>
      <c r="CX37" s="50"/>
      <c r="CY37" s="50"/>
      <c r="CZ37" s="51"/>
      <c r="DA37" s="103"/>
      <c r="DB37" s="7"/>
      <c r="DC37" s="7"/>
      <c r="DD37" s="7"/>
      <c r="DE37" s="50"/>
      <c r="DF37" s="7"/>
      <c r="DG37" s="7"/>
      <c r="DH37" s="7"/>
      <c r="DI37" s="7"/>
      <c r="DJ37" s="7"/>
      <c r="DK37" s="50"/>
      <c r="DL37" s="50"/>
      <c r="DM37" s="50"/>
      <c r="DN37" s="51"/>
      <c r="DO37" s="59"/>
      <c r="DP37" s="46"/>
      <c r="DQ37" s="46"/>
      <c r="DR37" s="46"/>
      <c r="DS37" s="46"/>
      <c r="DT37" s="49"/>
      <c r="DU37" s="46"/>
      <c r="DV37" s="50"/>
      <c r="DW37" s="50"/>
      <c r="DX37" s="51"/>
      <c r="DY37" s="50"/>
      <c r="DZ37" s="50"/>
      <c r="EA37" s="50"/>
      <c r="EB37" s="51"/>
      <c r="EC37" s="5"/>
      <c r="ED37" s="59"/>
      <c r="EE37" s="46"/>
      <c r="EF37" s="46"/>
      <c r="EG37" s="46"/>
      <c r="EH37" s="46"/>
      <c r="EI37" s="49"/>
      <c r="EJ37" s="46"/>
      <c r="EK37" s="50"/>
      <c r="EL37" s="50"/>
      <c r="EM37" s="51"/>
      <c r="EN37" s="50"/>
      <c r="EO37" s="50"/>
      <c r="EP37" s="50"/>
      <c r="EQ37" s="7"/>
      <c r="ER37" s="5"/>
      <c r="ES37">
        <f t="shared" si="32"/>
        <v>0</v>
      </c>
      <c r="EU37" s="16"/>
      <c r="EW37" s="16"/>
      <c r="EX37" s="16"/>
      <c r="EY37" s="16"/>
      <c r="FD37" s="16"/>
      <c r="FP37" s="16"/>
    </row>
    <row r="38" spans="1:172" x14ac:dyDescent="0.15">
      <c r="A38" s="47">
        <v>1000019</v>
      </c>
      <c r="B38" s="5"/>
      <c r="C38" s="45" t="str">
        <f>IF(A38="","",DBCS(VLOOKUP(A38,入力シート!A:E,3,FALSE)))</f>
        <v/>
      </c>
      <c r="D38" s="50"/>
      <c r="E38" s="50"/>
      <c r="F38" s="7"/>
      <c r="G38" s="123"/>
      <c r="H38" s="45"/>
      <c r="I38" s="51"/>
      <c r="J38" s="45"/>
      <c r="K38" s="51"/>
      <c r="L38" s="5"/>
      <c r="M38" s="10"/>
      <c r="N38" s="51"/>
      <c r="O38" s="123"/>
      <c r="P38" s="48"/>
      <c r="Q38" s="60"/>
      <c r="R38" s="51"/>
      <c r="S38" s="48"/>
      <c r="T38" s="51"/>
      <c r="U38" s="10"/>
      <c r="V38" s="59"/>
      <c r="W38" s="49"/>
      <c r="X38" s="59"/>
      <c r="Y38" s="49"/>
      <c r="Z38" s="59"/>
      <c r="AA38" s="49"/>
      <c r="AB38" s="46"/>
      <c r="AC38" s="48"/>
      <c r="AD38" s="45"/>
      <c r="AE38" s="50"/>
      <c r="AF38" s="50"/>
      <c r="AG38" s="51"/>
      <c r="AH38" s="45"/>
      <c r="AI38" s="46"/>
      <c r="AJ38" s="46"/>
      <c r="AK38" s="49"/>
      <c r="AL38" s="46"/>
      <c r="AM38" s="46"/>
      <c r="AN38" s="46"/>
      <c r="AO38" s="46"/>
      <c r="AP38" s="45"/>
      <c r="AQ38" s="50"/>
      <c r="AR38" s="60"/>
      <c r="AS38" s="50"/>
      <c r="AT38" s="58"/>
      <c r="AU38" s="50"/>
      <c r="AV38" s="60"/>
      <c r="AW38" s="60"/>
      <c r="AX38" s="60"/>
      <c r="AY38" s="129"/>
      <c r="AZ38" s="105"/>
      <c r="BA38" s="46"/>
      <c r="BB38" s="50"/>
      <c r="BC38" s="50"/>
      <c r="BD38" s="50"/>
      <c r="BE38" s="50"/>
      <c r="BF38" s="51"/>
      <c r="BG38" s="10"/>
      <c r="BH38" s="51"/>
      <c r="BI38" s="46"/>
      <c r="BJ38" s="50"/>
      <c r="BK38" s="50"/>
      <c r="BL38" s="50"/>
      <c r="BM38" s="50"/>
      <c r="BN38" s="51"/>
      <c r="BO38" s="50"/>
      <c r="BP38" s="50"/>
      <c r="BQ38" s="50"/>
      <c r="BR38" s="51"/>
      <c r="BS38" s="50"/>
      <c r="BT38" s="50"/>
      <c r="BU38" s="50"/>
      <c r="BV38" s="51"/>
      <c r="BW38" s="103"/>
      <c r="BX38" s="10"/>
      <c r="BY38" s="7"/>
      <c r="BZ38" s="7"/>
      <c r="CA38" s="7"/>
      <c r="CB38" s="7"/>
      <c r="CC38" s="7"/>
      <c r="CD38" s="108"/>
      <c r="CE38" s="59"/>
      <c r="CF38" s="60"/>
      <c r="CG38" s="60"/>
      <c r="CH38" s="60"/>
      <c r="CI38" s="60"/>
      <c r="CJ38" s="51"/>
      <c r="CK38" s="10"/>
      <c r="CL38" s="51"/>
      <c r="CM38" s="50"/>
      <c r="CN38" s="50"/>
      <c r="CO38" s="50"/>
      <c r="CP38" s="50"/>
      <c r="CQ38" s="50"/>
      <c r="CR38" s="51"/>
      <c r="CS38" s="50"/>
      <c r="CT38" s="50"/>
      <c r="CU38" s="50"/>
      <c r="CV38" s="51"/>
      <c r="CW38" s="50"/>
      <c r="CX38" s="50"/>
      <c r="CY38" s="50"/>
      <c r="CZ38" s="51"/>
      <c r="DA38" s="103"/>
      <c r="DB38" s="7"/>
      <c r="DC38" s="7"/>
      <c r="DD38" s="7"/>
      <c r="DE38" s="50"/>
      <c r="DF38" s="7"/>
      <c r="DG38" s="7"/>
      <c r="DH38" s="7"/>
      <c r="DI38" s="7"/>
      <c r="DJ38" s="7"/>
      <c r="DK38" s="50"/>
      <c r="DL38" s="50"/>
      <c r="DM38" s="50"/>
      <c r="DN38" s="51"/>
      <c r="DO38" s="59"/>
      <c r="DP38" s="46"/>
      <c r="DQ38" s="46"/>
      <c r="DR38" s="46"/>
      <c r="DS38" s="46"/>
      <c r="DT38" s="49"/>
      <c r="DU38" s="46"/>
      <c r="DV38" s="50"/>
      <c r="DW38" s="50"/>
      <c r="DX38" s="51"/>
      <c r="DY38" s="50"/>
      <c r="DZ38" s="50"/>
      <c r="EA38" s="50"/>
      <c r="EB38" s="51"/>
      <c r="EC38" s="5"/>
      <c r="ED38" s="59"/>
      <c r="EE38" s="46"/>
      <c r="EF38" s="46"/>
      <c r="EG38" s="46"/>
      <c r="EH38" s="46"/>
      <c r="EI38" s="49"/>
      <c r="EJ38" s="46"/>
      <c r="EK38" s="50"/>
      <c r="EL38" s="50"/>
      <c r="EM38" s="51"/>
      <c r="EN38" s="50"/>
      <c r="EO38" s="50"/>
      <c r="EP38" s="50"/>
      <c r="EQ38" s="7"/>
      <c r="ER38" s="5"/>
      <c r="ES38">
        <f t="shared" si="32"/>
        <v>0</v>
      </c>
      <c r="EU38" s="16"/>
      <c r="EW38" s="16"/>
      <c r="EX38" s="16"/>
      <c r="EY38" s="16"/>
      <c r="FD38" s="16"/>
      <c r="FP38" s="16"/>
    </row>
    <row r="39" spans="1:172" x14ac:dyDescent="0.15">
      <c r="A39" s="47">
        <v>1000020</v>
      </c>
      <c r="B39" s="5"/>
      <c r="C39" s="45" t="str">
        <f>IF(A39="","",DBCS(VLOOKUP(A39,入力シート!A:E,3,FALSE)))</f>
        <v/>
      </c>
      <c r="D39" s="50"/>
      <c r="E39" s="50"/>
      <c r="F39" s="7"/>
      <c r="G39" s="123"/>
      <c r="H39" s="45"/>
      <c r="I39" s="51"/>
      <c r="J39" s="45"/>
      <c r="K39" s="51"/>
      <c r="L39" s="5"/>
      <c r="M39" s="10"/>
      <c r="N39" s="51"/>
      <c r="O39" s="123"/>
      <c r="P39" s="48"/>
      <c r="Q39" s="60"/>
      <c r="R39" s="51"/>
      <c r="S39" s="48"/>
      <c r="T39" s="51"/>
      <c r="U39" s="10"/>
      <c r="V39" s="59"/>
      <c r="W39" s="49"/>
      <c r="X39" s="59"/>
      <c r="Y39" s="49"/>
      <c r="Z39" s="59"/>
      <c r="AA39" s="49"/>
      <c r="AB39" s="46"/>
      <c r="AC39" s="48"/>
      <c r="AD39" s="45"/>
      <c r="AE39" s="50"/>
      <c r="AF39" s="50"/>
      <c r="AG39" s="51"/>
      <c r="AH39" s="45"/>
      <c r="AI39" s="46"/>
      <c r="AJ39" s="46"/>
      <c r="AK39" s="49"/>
      <c r="AL39" s="46"/>
      <c r="AM39" s="46"/>
      <c r="AN39" s="46"/>
      <c r="AO39" s="46"/>
      <c r="AP39" s="45"/>
      <c r="AQ39" s="50"/>
      <c r="AR39" s="60"/>
      <c r="AS39" s="50"/>
      <c r="AT39" s="58"/>
      <c r="AU39" s="50"/>
      <c r="AV39" s="60"/>
      <c r="AW39" s="60"/>
      <c r="AX39" s="60"/>
      <c r="AY39" s="129"/>
      <c r="AZ39" s="105"/>
      <c r="BA39" s="46"/>
      <c r="BB39" s="50"/>
      <c r="BC39" s="50"/>
      <c r="BD39" s="50"/>
      <c r="BE39" s="50"/>
      <c r="BF39" s="51"/>
      <c r="BG39" s="10"/>
      <c r="BH39" s="51"/>
      <c r="BI39" s="46"/>
      <c r="BJ39" s="50"/>
      <c r="BK39" s="50"/>
      <c r="BL39" s="50"/>
      <c r="BM39" s="50"/>
      <c r="BN39" s="51"/>
      <c r="BO39" s="50"/>
      <c r="BP39" s="50"/>
      <c r="BQ39" s="50"/>
      <c r="BR39" s="51"/>
      <c r="BS39" s="50"/>
      <c r="BT39" s="50"/>
      <c r="BU39" s="50"/>
      <c r="BV39" s="51"/>
      <c r="BW39" s="103"/>
      <c r="BX39" s="10"/>
      <c r="BY39" s="7"/>
      <c r="BZ39" s="7"/>
      <c r="CA39" s="7"/>
      <c r="CB39" s="7"/>
      <c r="CC39" s="7"/>
      <c r="CD39" s="108"/>
      <c r="CE39" s="59"/>
      <c r="CF39" s="60"/>
      <c r="CG39" s="60"/>
      <c r="CH39" s="60"/>
      <c r="CI39" s="60"/>
      <c r="CJ39" s="51"/>
      <c r="CK39" s="10"/>
      <c r="CL39" s="51"/>
      <c r="CM39" s="50"/>
      <c r="CN39" s="50"/>
      <c r="CO39" s="50"/>
      <c r="CP39" s="50"/>
      <c r="CQ39" s="50"/>
      <c r="CR39" s="51"/>
      <c r="CS39" s="50"/>
      <c r="CT39" s="50"/>
      <c r="CU39" s="50"/>
      <c r="CV39" s="51"/>
      <c r="CW39" s="50"/>
      <c r="CX39" s="50"/>
      <c r="CY39" s="50"/>
      <c r="CZ39" s="51"/>
      <c r="DA39" s="103"/>
      <c r="DB39" s="7"/>
      <c r="DC39" s="7"/>
      <c r="DD39" s="7"/>
      <c r="DE39" s="50"/>
      <c r="DF39" s="7"/>
      <c r="DG39" s="7"/>
      <c r="DH39" s="7"/>
      <c r="DI39" s="7"/>
      <c r="DJ39" s="7"/>
      <c r="DK39" s="50"/>
      <c r="DL39" s="50"/>
      <c r="DM39" s="50"/>
      <c r="DN39" s="51"/>
      <c r="DO39" s="59"/>
      <c r="DP39" s="46"/>
      <c r="DQ39" s="46"/>
      <c r="DR39" s="46"/>
      <c r="DS39" s="46"/>
      <c r="DT39" s="49"/>
      <c r="DU39" s="46"/>
      <c r="DV39" s="50"/>
      <c r="DW39" s="50"/>
      <c r="DX39" s="51"/>
      <c r="DY39" s="50"/>
      <c r="DZ39" s="50"/>
      <c r="EA39" s="50"/>
      <c r="EB39" s="51"/>
      <c r="EC39" s="5"/>
      <c r="ED39" s="59"/>
      <c r="EE39" s="46"/>
      <c r="EF39" s="46"/>
      <c r="EG39" s="46"/>
      <c r="EH39" s="46"/>
      <c r="EI39" s="49"/>
      <c r="EJ39" s="46"/>
      <c r="EK39" s="50"/>
      <c r="EL39" s="50"/>
      <c r="EM39" s="51"/>
      <c r="EN39" s="50"/>
      <c r="EO39" s="50"/>
      <c r="EP39" s="50"/>
      <c r="EQ39" s="7"/>
      <c r="ER39" s="5"/>
      <c r="ES39">
        <f t="shared" si="32"/>
        <v>0</v>
      </c>
      <c r="EU39" s="16"/>
      <c r="EW39" s="16"/>
      <c r="EX39" s="16"/>
      <c r="EY39" s="16"/>
      <c r="FD39" s="16"/>
      <c r="FP39" s="16"/>
    </row>
    <row r="40" spans="1:172" x14ac:dyDescent="0.15">
      <c r="A40" s="47">
        <v>1000021</v>
      </c>
      <c r="B40" s="5"/>
      <c r="C40" s="45" t="str">
        <f>IF(A40="","",DBCS(VLOOKUP(A40,入力シート!A:E,3,FALSE)))</f>
        <v/>
      </c>
      <c r="D40" s="50"/>
      <c r="E40" s="50"/>
      <c r="F40" s="7"/>
      <c r="G40" s="123"/>
      <c r="H40" s="45"/>
      <c r="I40" s="51"/>
      <c r="J40" s="45"/>
      <c r="K40" s="51"/>
      <c r="L40" s="5"/>
      <c r="M40" s="10"/>
      <c r="N40" s="51"/>
      <c r="O40" s="123"/>
      <c r="P40" s="48"/>
      <c r="Q40" s="60"/>
      <c r="R40" s="51"/>
      <c r="S40" s="48"/>
      <c r="T40" s="51"/>
      <c r="U40" s="10"/>
      <c r="V40" s="59"/>
      <c r="W40" s="49"/>
      <c r="X40" s="59"/>
      <c r="Y40" s="49"/>
      <c r="Z40" s="59"/>
      <c r="AA40" s="49"/>
      <c r="AB40" s="46"/>
      <c r="AC40" s="48"/>
      <c r="AD40" s="45"/>
      <c r="AE40" s="50"/>
      <c r="AF40" s="50"/>
      <c r="AG40" s="51"/>
      <c r="AH40" s="45"/>
      <c r="AI40" s="46"/>
      <c r="AJ40" s="46"/>
      <c r="AK40" s="49"/>
      <c r="AL40" s="46"/>
      <c r="AM40" s="46"/>
      <c r="AN40" s="46"/>
      <c r="AO40" s="46"/>
      <c r="AP40" s="45"/>
      <c r="AQ40" s="50"/>
      <c r="AR40" s="60"/>
      <c r="AS40" s="50"/>
      <c r="AT40" s="58"/>
      <c r="AU40" s="50"/>
      <c r="AV40" s="60"/>
      <c r="AW40" s="60"/>
      <c r="AX40" s="60"/>
      <c r="AY40" s="129"/>
      <c r="AZ40" s="105"/>
      <c r="BA40" s="46"/>
      <c r="BB40" s="50"/>
      <c r="BC40" s="50"/>
      <c r="BD40" s="50"/>
      <c r="BE40" s="50"/>
      <c r="BF40" s="51"/>
      <c r="BG40" s="10"/>
      <c r="BH40" s="51"/>
      <c r="BI40" s="46"/>
      <c r="BJ40" s="50"/>
      <c r="BK40" s="50"/>
      <c r="BL40" s="50"/>
      <c r="BM40" s="50"/>
      <c r="BN40" s="51"/>
      <c r="BO40" s="50"/>
      <c r="BP40" s="50"/>
      <c r="BQ40" s="50"/>
      <c r="BR40" s="51"/>
      <c r="BS40" s="50"/>
      <c r="BT40" s="50"/>
      <c r="BU40" s="50"/>
      <c r="BV40" s="51"/>
      <c r="BW40" s="103"/>
      <c r="BX40" s="10"/>
      <c r="BY40" s="7"/>
      <c r="BZ40" s="7"/>
      <c r="CA40" s="7"/>
      <c r="CB40" s="7"/>
      <c r="CC40" s="7"/>
      <c r="CD40" s="108"/>
      <c r="CE40" s="59"/>
      <c r="CF40" s="60"/>
      <c r="CG40" s="60"/>
      <c r="CH40" s="60"/>
      <c r="CI40" s="60"/>
      <c r="CJ40" s="51"/>
      <c r="CK40" s="10"/>
      <c r="CL40" s="51"/>
      <c r="CM40" s="50"/>
      <c r="CN40" s="50"/>
      <c r="CO40" s="50"/>
      <c r="CP40" s="50"/>
      <c r="CQ40" s="50"/>
      <c r="CR40" s="51"/>
      <c r="CS40" s="50"/>
      <c r="CT40" s="50"/>
      <c r="CU40" s="50"/>
      <c r="CV40" s="51"/>
      <c r="CW40" s="50"/>
      <c r="CX40" s="50"/>
      <c r="CY40" s="50"/>
      <c r="CZ40" s="51"/>
      <c r="DA40" s="103"/>
      <c r="DB40" s="7"/>
      <c r="DC40" s="7"/>
      <c r="DD40" s="7"/>
      <c r="DE40" s="50"/>
      <c r="DF40" s="7"/>
      <c r="DG40" s="7"/>
      <c r="DH40" s="7"/>
      <c r="DI40" s="7"/>
      <c r="DJ40" s="7"/>
      <c r="DK40" s="50"/>
      <c r="DL40" s="50"/>
      <c r="DM40" s="50"/>
      <c r="DN40" s="51"/>
      <c r="DO40" s="59"/>
      <c r="DP40" s="46"/>
      <c r="DQ40" s="46"/>
      <c r="DR40" s="46"/>
      <c r="DS40" s="46"/>
      <c r="DT40" s="49"/>
      <c r="DU40" s="46"/>
      <c r="DV40" s="50"/>
      <c r="DW40" s="50"/>
      <c r="DX40" s="51"/>
      <c r="DY40" s="50"/>
      <c r="DZ40" s="50"/>
      <c r="EA40" s="50"/>
      <c r="EB40" s="51"/>
      <c r="EC40" s="5"/>
      <c r="ED40" s="59"/>
      <c r="EE40" s="46"/>
      <c r="EF40" s="46"/>
      <c r="EG40" s="46"/>
      <c r="EH40" s="46"/>
      <c r="EI40" s="49"/>
      <c r="EJ40" s="46"/>
      <c r="EK40" s="50"/>
      <c r="EL40" s="50"/>
      <c r="EM40" s="51"/>
      <c r="EN40" s="50"/>
      <c r="EO40" s="50"/>
      <c r="EP40" s="50"/>
      <c r="EQ40" s="7"/>
      <c r="ER40" s="5"/>
      <c r="ES40">
        <f t="shared" si="32"/>
        <v>0</v>
      </c>
      <c r="EU40" s="16"/>
      <c r="EW40" s="16"/>
      <c r="EX40" s="16"/>
      <c r="EY40" s="16"/>
      <c r="FD40" s="16"/>
      <c r="FP40" s="16"/>
    </row>
    <row r="41" spans="1:172" x14ac:dyDescent="0.15">
      <c r="A41" s="47">
        <v>1000022</v>
      </c>
      <c r="B41" s="5"/>
      <c r="C41" s="45" t="str">
        <f>IF(A41="","",DBCS(VLOOKUP(A41,入力シート!A:E,3,FALSE)))</f>
        <v/>
      </c>
      <c r="D41" s="50"/>
      <c r="E41" s="50"/>
      <c r="F41" s="7"/>
      <c r="G41" s="123"/>
      <c r="H41" s="45"/>
      <c r="I41" s="51"/>
      <c r="J41" s="45"/>
      <c r="K41" s="51"/>
      <c r="L41" s="5"/>
      <c r="M41" s="10"/>
      <c r="N41" s="51"/>
      <c r="O41" s="123"/>
      <c r="P41" s="48"/>
      <c r="Q41" s="60"/>
      <c r="R41" s="51"/>
      <c r="S41" s="48"/>
      <c r="T41" s="51"/>
      <c r="U41" s="10"/>
      <c r="V41" s="59"/>
      <c r="W41" s="49"/>
      <c r="X41" s="59"/>
      <c r="Y41" s="49"/>
      <c r="Z41" s="59"/>
      <c r="AA41" s="49"/>
      <c r="AB41" s="46"/>
      <c r="AC41" s="48"/>
      <c r="AD41" s="45"/>
      <c r="AE41" s="50"/>
      <c r="AF41" s="50"/>
      <c r="AG41" s="51"/>
      <c r="AH41" s="45"/>
      <c r="AI41" s="46"/>
      <c r="AJ41" s="46"/>
      <c r="AK41" s="49"/>
      <c r="AL41" s="46"/>
      <c r="AM41" s="46"/>
      <c r="AN41" s="46"/>
      <c r="AO41" s="46"/>
      <c r="AP41" s="45"/>
      <c r="AQ41" s="50"/>
      <c r="AR41" s="60"/>
      <c r="AS41" s="50"/>
      <c r="AT41" s="58"/>
      <c r="AU41" s="50"/>
      <c r="AV41" s="60"/>
      <c r="AW41" s="60"/>
      <c r="AX41" s="60"/>
      <c r="AY41" s="129"/>
      <c r="AZ41" s="105"/>
      <c r="BA41" s="46"/>
      <c r="BB41" s="50"/>
      <c r="BC41" s="50"/>
      <c r="BD41" s="50"/>
      <c r="BE41" s="50"/>
      <c r="BF41" s="51"/>
      <c r="BG41" s="10"/>
      <c r="BH41" s="51"/>
      <c r="BI41" s="46"/>
      <c r="BJ41" s="50"/>
      <c r="BK41" s="50"/>
      <c r="BL41" s="50"/>
      <c r="BM41" s="50"/>
      <c r="BN41" s="51"/>
      <c r="BO41" s="50"/>
      <c r="BP41" s="50"/>
      <c r="BQ41" s="50"/>
      <c r="BR41" s="51"/>
      <c r="BS41" s="50"/>
      <c r="BT41" s="50"/>
      <c r="BU41" s="50"/>
      <c r="BV41" s="51"/>
      <c r="BW41" s="103"/>
      <c r="BX41" s="10"/>
      <c r="BY41" s="7"/>
      <c r="BZ41" s="7"/>
      <c r="CA41" s="7"/>
      <c r="CB41" s="7"/>
      <c r="CC41" s="7"/>
      <c r="CD41" s="108"/>
      <c r="CE41" s="59"/>
      <c r="CF41" s="60"/>
      <c r="CG41" s="60"/>
      <c r="CH41" s="60"/>
      <c r="CI41" s="60"/>
      <c r="CJ41" s="51"/>
      <c r="CK41" s="10"/>
      <c r="CL41" s="51"/>
      <c r="CM41" s="50"/>
      <c r="CN41" s="50"/>
      <c r="CO41" s="50"/>
      <c r="CP41" s="50"/>
      <c r="CQ41" s="50"/>
      <c r="CR41" s="51"/>
      <c r="CS41" s="50"/>
      <c r="CT41" s="50"/>
      <c r="CU41" s="50"/>
      <c r="CV41" s="51"/>
      <c r="CW41" s="50"/>
      <c r="CX41" s="50"/>
      <c r="CY41" s="50"/>
      <c r="CZ41" s="51"/>
      <c r="DA41" s="103"/>
      <c r="DB41" s="7"/>
      <c r="DC41" s="7"/>
      <c r="DD41" s="7"/>
      <c r="DE41" s="50"/>
      <c r="DF41" s="7"/>
      <c r="DG41" s="7"/>
      <c r="DH41" s="7"/>
      <c r="DI41" s="7"/>
      <c r="DJ41" s="7"/>
      <c r="DK41" s="50"/>
      <c r="DL41" s="50"/>
      <c r="DM41" s="50"/>
      <c r="DN41" s="51"/>
      <c r="DO41" s="59"/>
      <c r="DP41" s="46"/>
      <c r="DQ41" s="46"/>
      <c r="DR41" s="46"/>
      <c r="DS41" s="46"/>
      <c r="DT41" s="49"/>
      <c r="DU41" s="46"/>
      <c r="DV41" s="50"/>
      <c r="DW41" s="50"/>
      <c r="DX41" s="51"/>
      <c r="DY41" s="50"/>
      <c r="DZ41" s="50"/>
      <c r="EA41" s="50"/>
      <c r="EB41" s="51"/>
      <c r="EC41" s="5"/>
      <c r="ED41" s="59"/>
      <c r="EE41" s="46"/>
      <c r="EF41" s="46"/>
      <c r="EG41" s="46"/>
      <c r="EH41" s="46"/>
      <c r="EI41" s="49"/>
      <c r="EJ41" s="46"/>
      <c r="EK41" s="50"/>
      <c r="EL41" s="50"/>
      <c r="EM41" s="51"/>
      <c r="EN41" s="50"/>
      <c r="EO41" s="50"/>
      <c r="EP41" s="50"/>
      <c r="EQ41" s="7"/>
      <c r="ER41" s="5"/>
      <c r="ES41">
        <f t="shared" si="32"/>
        <v>0</v>
      </c>
      <c r="EU41" s="16"/>
      <c r="EW41" s="16"/>
      <c r="EX41" s="16"/>
      <c r="EY41" s="16"/>
      <c r="FD41" s="16"/>
      <c r="FP41" s="16"/>
    </row>
    <row r="42" spans="1:172" x14ac:dyDescent="0.15">
      <c r="A42" s="47">
        <v>1000023</v>
      </c>
      <c r="B42" s="5"/>
      <c r="C42" s="45" t="str">
        <f>IF(A42="","",DBCS(VLOOKUP(A42,入力シート!A:E,3,FALSE)))</f>
        <v/>
      </c>
      <c r="D42" s="50"/>
      <c r="E42" s="50"/>
      <c r="F42" s="7"/>
      <c r="G42" s="123"/>
      <c r="H42" s="45"/>
      <c r="I42" s="51"/>
      <c r="J42" s="45"/>
      <c r="K42" s="51"/>
      <c r="L42" s="5"/>
      <c r="M42" s="10"/>
      <c r="N42" s="51"/>
      <c r="O42" s="123"/>
      <c r="P42" s="48"/>
      <c r="Q42" s="60"/>
      <c r="R42" s="51"/>
      <c r="S42" s="48"/>
      <c r="T42" s="51"/>
      <c r="U42" s="10"/>
      <c r="V42" s="59"/>
      <c r="W42" s="49"/>
      <c r="X42" s="59"/>
      <c r="Y42" s="49"/>
      <c r="Z42" s="59"/>
      <c r="AA42" s="49"/>
      <c r="AB42" s="46"/>
      <c r="AC42" s="48"/>
      <c r="AD42" s="45"/>
      <c r="AE42" s="50"/>
      <c r="AF42" s="50"/>
      <c r="AG42" s="51"/>
      <c r="AH42" s="45"/>
      <c r="AI42" s="46"/>
      <c r="AJ42" s="46"/>
      <c r="AK42" s="49"/>
      <c r="AL42" s="46"/>
      <c r="AM42" s="46"/>
      <c r="AN42" s="46"/>
      <c r="AO42" s="46"/>
      <c r="AP42" s="45"/>
      <c r="AQ42" s="50"/>
      <c r="AR42" s="60"/>
      <c r="AS42" s="50"/>
      <c r="AT42" s="58"/>
      <c r="AU42" s="50"/>
      <c r="AV42" s="60"/>
      <c r="AW42" s="60"/>
      <c r="AX42" s="60"/>
      <c r="AY42" s="129"/>
      <c r="AZ42" s="105"/>
      <c r="BA42" s="46"/>
      <c r="BB42" s="50"/>
      <c r="BC42" s="50"/>
      <c r="BD42" s="50"/>
      <c r="BE42" s="50"/>
      <c r="BF42" s="51"/>
      <c r="BG42" s="10"/>
      <c r="BH42" s="51"/>
      <c r="BI42" s="46"/>
      <c r="BJ42" s="50"/>
      <c r="BK42" s="50"/>
      <c r="BL42" s="50"/>
      <c r="BM42" s="50"/>
      <c r="BN42" s="51"/>
      <c r="BO42" s="50"/>
      <c r="BP42" s="50"/>
      <c r="BQ42" s="50"/>
      <c r="BR42" s="51"/>
      <c r="BS42" s="50"/>
      <c r="BT42" s="50"/>
      <c r="BU42" s="50"/>
      <c r="BV42" s="51"/>
      <c r="BW42" s="103"/>
      <c r="BX42" s="10"/>
      <c r="BY42" s="7"/>
      <c r="BZ42" s="7"/>
      <c r="CA42" s="7"/>
      <c r="CB42" s="7"/>
      <c r="CC42" s="7"/>
      <c r="CD42" s="108"/>
      <c r="CE42" s="59"/>
      <c r="CF42" s="60"/>
      <c r="CG42" s="60"/>
      <c r="CH42" s="60"/>
      <c r="CI42" s="60"/>
      <c r="CJ42" s="51"/>
      <c r="CK42" s="10"/>
      <c r="CL42" s="51"/>
      <c r="CM42" s="50"/>
      <c r="CN42" s="50"/>
      <c r="CO42" s="50"/>
      <c r="CP42" s="50"/>
      <c r="CQ42" s="50"/>
      <c r="CR42" s="51"/>
      <c r="CS42" s="50"/>
      <c r="CT42" s="50"/>
      <c r="CU42" s="50"/>
      <c r="CV42" s="51"/>
      <c r="CW42" s="50"/>
      <c r="CX42" s="50"/>
      <c r="CY42" s="50"/>
      <c r="CZ42" s="51"/>
      <c r="DA42" s="103"/>
      <c r="DB42" s="7"/>
      <c r="DC42" s="7"/>
      <c r="DD42" s="7"/>
      <c r="DE42" s="50"/>
      <c r="DF42" s="7"/>
      <c r="DG42" s="7"/>
      <c r="DH42" s="7"/>
      <c r="DI42" s="7"/>
      <c r="DJ42" s="7"/>
      <c r="DK42" s="50"/>
      <c r="DL42" s="50"/>
      <c r="DM42" s="50"/>
      <c r="DN42" s="51"/>
      <c r="DO42" s="59"/>
      <c r="DP42" s="46"/>
      <c r="DQ42" s="46"/>
      <c r="DR42" s="46"/>
      <c r="DS42" s="46"/>
      <c r="DT42" s="49"/>
      <c r="DU42" s="46"/>
      <c r="DV42" s="50"/>
      <c r="DW42" s="50"/>
      <c r="DX42" s="51"/>
      <c r="DY42" s="50"/>
      <c r="DZ42" s="50"/>
      <c r="EA42" s="50"/>
      <c r="EB42" s="51"/>
      <c r="EC42" s="5"/>
      <c r="ED42" s="59"/>
      <c r="EE42" s="46"/>
      <c r="EF42" s="46"/>
      <c r="EG42" s="46"/>
      <c r="EH42" s="46"/>
      <c r="EI42" s="49"/>
      <c r="EJ42" s="46"/>
      <c r="EK42" s="50"/>
      <c r="EL42" s="50"/>
      <c r="EM42" s="51"/>
      <c r="EN42" s="50"/>
      <c r="EO42" s="50"/>
      <c r="EP42" s="50"/>
      <c r="EQ42" s="7"/>
      <c r="ER42" s="5"/>
      <c r="ES42">
        <f t="shared" si="32"/>
        <v>0</v>
      </c>
      <c r="EU42" s="16"/>
      <c r="EW42" s="16"/>
      <c r="EX42" s="16"/>
      <c r="EY42" s="16"/>
      <c r="FD42" s="16"/>
      <c r="FP42" s="16"/>
    </row>
    <row r="43" spans="1:172" x14ac:dyDescent="0.15">
      <c r="A43" s="47">
        <v>1000024</v>
      </c>
      <c r="B43" s="5"/>
      <c r="C43" s="45" t="str">
        <f>IF(A43="","",DBCS(VLOOKUP(A43,入力シート!A:E,3,FALSE)))</f>
        <v/>
      </c>
      <c r="D43" s="50"/>
      <c r="E43" s="50"/>
      <c r="F43" s="7"/>
      <c r="G43" s="123"/>
      <c r="H43" s="45"/>
      <c r="I43" s="51"/>
      <c r="J43" s="45"/>
      <c r="K43" s="51"/>
      <c r="L43" s="5"/>
      <c r="M43" s="10"/>
      <c r="N43" s="51"/>
      <c r="O43" s="123"/>
      <c r="P43" s="48"/>
      <c r="Q43" s="60"/>
      <c r="R43" s="51"/>
      <c r="S43" s="48"/>
      <c r="T43" s="51"/>
      <c r="U43" s="10"/>
      <c r="V43" s="59"/>
      <c r="W43" s="49"/>
      <c r="X43" s="59"/>
      <c r="Y43" s="49"/>
      <c r="Z43" s="59"/>
      <c r="AA43" s="49"/>
      <c r="AB43" s="46"/>
      <c r="AC43" s="48"/>
      <c r="AD43" s="45"/>
      <c r="AE43" s="50"/>
      <c r="AF43" s="50"/>
      <c r="AG43" s="51"/>
      <c r="AH43" s="45"/>
      <c r="AI43" s="46"/>
      <c r="AJ43" s="46"/>
      <c r="AK43" s="49"/>
      <c r="AL43" s="46"/>
      <c r="AM43" s="46"/>
      <c r="AN43" s="46"/>
      <c r="AO43" s="46"/>
      <c r="AP43" s="45"/>
      <c r="AQ43" s="50"/>
      <c r="AR43" s="60"/>
      <c r="AS43" s="50"/>
      <c r="AT43" s="58"/>
      <c r="AU43" s="50"/>
      <c r="AV43" s="60"/>
      <c r="AW43" s="60"/>
      <c r="AX43" s="60"/>
      <c r="AY43" s="129"/>
      <c r="AZ43" s="105"/>
      <c r="BA43" s="46"/>
      <c r="BB43" s="50"/>
      <c r="BC43" s="50"/>
      <c r="BD43" s="50"/>
      <c r="BE43" s="50"/>
      <c r="BF43" s="51"/>
      <c r="BG43" s="10"/>
      <c r="BH43" s="51"/>
      <c r="BI43" s="46"/>
      <c r="BJ43" s="50"/>
      <c r="BK43" s="50"/>
      <c r="BL43" s="50"/>
      <c r="BM43" s="50"/>
      <c r="BN43" s="51"/>
      <c r="BO43" s="50"/>
      <c r="BP43" s="50"/>
      <c r="BQ43" s="50"/>
      <c r="BR43" s="51"/>
      <c r="BS43" s="50"/>
      <c r="BT43" s="50"/>
      <c r="BU43" s="50"/>
      <c r="BV43" s="51"/>
      <c r="BW43" s="103"/>
      <c r="BX43" s="10"/>
      <c r="BY43" s="7"/>
      <c r="BZ43" s="7"/>
      <c r="CA43" s="7"/>
      <c r="CB43" s="7"/>
      <c r="CC43" s="7"/>
      <c r="CD43" s="108"/>
      <c r="CE43" s="59"/>
      <c r="CF43" s="60"/>
      <c r="CG43" s="60"/>
      <c r="CH43" s="60"/>
      <c r="CI43" s="60"/>
      <c r="CJ43" s="51"/>
      <c r="CK43" s="10"/>
      <c r="CL43" s="51"/>
      <c r="CM43" s="50"/>
      <c r="CN43" s="50"/>
      <c r="CO43" s="50"/>
      <c r="CP43" s="50"/>
      <c r="CQ43" s="50"/>
      <c r="CR43" s="51"/>
      <c r="CS43" s="50"/>
      <c r="CT43" s="50"/>
      <c r="CU43" s="50"/>
      <c r="CV43" s="51"/>
      <c r="CW43" s="50"/>
      <c r="CX43" s="50"/>
      <c r="CY43" s="50"/>
      <c r="CZ43" s="51"/>
      <c r="DA43" s="103"/>
      <c r="DB43" s="7"/>
      <c r="DC43" s="7"/>
      <c r="DD43" s="7"/>
      <c r="DE43" s="50"/>
      <c r="DF43" s="7"/>
      <c r="DG43" s="7"/>
      <c r="DH43" s="7"/>
      <c r="DI43" s="7"/>
      <c r="DJ43" s="7"/>
      <c r="DK43" s="50"/>
      <c r="DL43" s="50"/>
      <c r="DM43" s="50"/>
      <c r="DN43" s="51"/>
      <c r="DO43" s="59"/>
      <c r="DP43" s="46"/>
      <c r="DQ43" s="46"/>
      <c r="DR43" s="46"/>
      <c r="DS43" s="46"/>
      <c r="DT43" s="49"/>
      <c r="DU43" s="46"/>
      <c r="DV43" s="50"/>
      <c r="DW43" s="50"/>
      <c r="DX43" s="51"/>
      <c r="DY43" s="50"/>
      <c r="DZ43" s="50"/>
      <c r="EA43" s="50"/>
      <c r="EB43" s="51"/>
      <c r="EC43" s="5"/>
      <c r="ED43" s="59"/>
      <c r="EE43" s="46"/>
      <c r="EF43" s="46"/>
      <c r="EG43" s="46"/>
      <c r="EH43" s="46"/>
      <c r="EI43" s="49"/>
      <c r="EJ43" s="46"/>
      <c r="EK43" s="50"/>
      <c r="EL43" s="50"/>
      <c r="EM43" s="51"/>
      <c r="EN43" s="50"/>
      <c r="EO43" s="50"/>
      <c r="EP43" s="50"/>
      <c r="EQ43" s="7"/>
      <c r="ER43" s="5"/>
      <c r="ES43">
        <f t="shared" si="32"/>
        <v>0</v>
      </c>
      <c r="EU43" s="16"/>
      <c r="EW43" s="16"/>
      <c r="EX43" s="16"/>
      <c r="EY43" s="16"/>
      <c r="FD43" s="16"/>
      <c r="FP43" s="16"/>
    </row>
    <row r="44" spans="1:172" x14ac:dyDescent="0.15">
      <c r="A44" s="47">
        <v>1000025</v>
      </c>
      <c r="B44" s="5"/>
      <c r="C44" s="45" t="str">
        <f>IF(A44="","",DBCS(VLOOKUP(A44,入力シート!A:E,3,FALSE)))</f>
        <v/>
      </c>
      <c r="D44" s="50"/>
      <c r="E44" s="50"/>
      <c r="F44" s="7"/>
      <c r="G44" s="123"/>
      <c r="H44" s="45"/>
      <c r="I44" s="51"/>
      <c r="J44" s="45"/>
      <c r="K44" s="51"/>
      <c r="L44" s="5"/>
      <c r="M44" s="10"/>
      <c r="N44" s="51"/>
      <c r="O44" s="123"/>
      <c r="P44" s="48"/>
      <c r="Q44" s="60"/>
      <c r="R44" s="51"/>
      <c r="S44" s="48"/>
      <c r="T44" s="51"/>
      <c r="U44" s="10"/>
      <c r="V44" s="59"/>
      <c r="W44" s="49"/>
      <c r="X44" s="59"/>
      <c r="Y44" s="49"/>
      <c r="Z44" s="59"/>
      <c r="AA44" s="49"/>
      <c r="AB44" s="46"/>
      <c r="AC44" s="48"/>
      <c r="AD44" s="45"/>
      <c r="AE44" s="50"/>
      <c r="AF44" s="50"/>
      <c r="AG44" s="51"/>
      <c r="AH44" s="45"/>
      <c r="AI44" s="46"/>
      <c r="AJ44" s="46"/>
      <c r="AK44" s="49"/>
      <c r="AL44" s="46"/>
      <c r="AM44" s="46"/>
      <c r="AN44" s="46"/>
      <c r="AO44" s="46"/>
      <c r="AP44" s="45"/>
      <c r="AQ44" s="50"/>
      <c r="AR44" s="60"/>
      <c r="AS44" s="50"/>
      <c r="AT44" s="58"/>
      <c r="AU44" s="50"/>
      <c r="AV44" s="60"/>
      <c r="AW44" s="60"/>
      <c r="AX44" s="60"/>
      <c r="AY44" s="129"/>
      <c r="AZ44" s="105"/>
      <c r="BA44" s="46"/>
      <c r="BB44" s="50"/>
      <c r="BC44" s="50"/>
      <c r="BD44" s="50"/>
      <c r="BE44" s="50"/>
      <c r="BF44" s="51"/>
      <c r="BG44" s="10"/>
      <c r="BH44" s="51"/>
      <c r="BI44" s="46"/>
      <c r="BJ44" s="50"/>
      <c r="BK44" s="50"/>
      <c r="BL44" s="50"/>
      <c r="BM44" s="50"/>
      <c r="BN44" s="51"/>
      <c r="BO44" s="50"/>
      <c r="BP44" s="50"/>
      <c r="BQ44" s="50"/>
      <c r="BR44" s="51"/>
      <c r="BS44" s="50"/>
      <c r="BT44" s="50"/>
      <c r="BU44" s="50"/>
      <c r="BV44" s="51"/>
      <c r="BW44" s="103"/>
      <c r="BX44" s="10"/>
      <c r="BY44" s="7"/>
      <c r="BZ44" s="7"/>
      <c r="CA44" s="7"/>
      <c r="CB44" s="7"/>
      <c r="CC44" s="7"/>
      <c r="CD44" s="108"/>
      <c r="CE44" s="59"/>
      <c r="CF44" s="60"/>
      <c r="CG44" s="60"/>
      <c r="CH44" s="60"/>
      <c r="CI44" s="60"/>
      <c r="CJ44" s="51"/>
      <c r="CK44" s="10"/>
      <c r="CL44" s="51"/>
      <c r="CM44" s="50"/>
      <c r="CN44" s="50"/>
      <c r="CO44" s="50"/>
      <c r="CP44" s="50"/>
      <c r="CQ44" s="50"/>
      <c r="CR44" s="51"/>
      <c r="CS44" s="50"/>
      <c r="CT44" s="50"/>
      <c r="CU44" s="50"/>
      <c r="CV44" s="51"/>
      <c r="CW44" s="50"/>
      <c r="CX44" s="50"/>
      <c r="CY44" s="50"/>
      <c r="CZ44" s="51"/>
      <c r="DA44" s="103"/>
      <c r="DB44" s="7"/>
      <c r="DC44" s="7"/>
      <c r="DD44" s="7"/>
      <c r="DE44" s="50"/>
      <c r="DF44" s="7"/>
      <c r="DG44" s="7"/>
      <c r="DH44" s="7"/>
      <c r="DI44" s="7"/>
      <c r="DJ44" s="7"/>
      <c r="DK44" s="50"/>
      <c r="DL44" s="50"/>
      <c r="DM44" s="50"/>
      <c r="DN44" s="51"/>
      <c r="DO44" s="59"/>
      <c r="DP44" s="46"/>
      <c r="DQ44" s="46"/>
      <c r="DR44" s="46"/>
      <c r="DS44" s="46"/>
      <c r="DT44" s="49"/>
      <c r="DU44" s="46"/>
      <c r="DV44" s="50"/>
      <c r="DW44" s="50"/>
      <c r="DX44" s="51"/>
      <c r="DY44" s="50"/>
      <c r="DZ44" s="50"/>
      <c r="EA44" s="50"/>
      <c r="EB44" s="51"/>
      <c r="EC44" s="5"/>
      <c r="ED44" s="59"/>
      <c r="EE44" s="46"/>
      <c r="EF44" s="46"/>
      <c r="EG44" s="46"/>
      <c r="EH44" s="46"/>
      <c r="EI44" s="49"/>
      <c r="EJ44" s="46"/>
      <c r="EK44" s="50"/>
      <c r="EL44" s="50"/>
      <c r="EM44" s="51"/>
      <c r="EN44" s="50"/>
      <c r="EO44" s="50"/>
      <c r="EP44" s="50"/>
      <c r="EQ44" s="7"/>
      <c r="ER44" s="5"/>
      <c r="ES44">
        <f t="shared" si="32"/>
        <v>0</v>
      </c>
      <c r="EU44" s="16"/>
      <c r="EW44" s="16"/>
      <c r="EX44" s="16"/>
      <c r="EY44" s="16"/>
      <c r="FD44" s="16"/>
      <c r="FP44" s="16"/>
    </row>
    <row r="45" spans="1:172" x14ac:dyDescent="0.15">
      <c r="A45" s="47">
        <v>1000026</v>
      </c>
      <c r="B45" s="5"/>
      <c r="C45" s="45" t="str">
        <f>IF(A45="","",DBCS(VLOOKUP(A45,入力シート!A:E,3,FALSE)))</f>
        <v/>
      </c>
      <c r="D45" s="50"/>
      <c r="E45" s="50"/>
      <c r="F45" s="7"/>
      <c r="G45" s="123"/>
      <c r="H45" s="45"/>
      <c r="I45" s="51"/>
      <c r="J45" s="45"/>
      <c r="K45" s="51"/>
      <c r="L45" s="5"/>
      <c r="M45" s="10"/>
      <c r="N45" s="51"/>
      <c r="O45" s="123"/>
      <c r="P45" s="48"/>
      <c r="Q45" s="60"/>
      <c r="R45" s="51"/>
      <c r="S45" s="48"/>
      <c r="T45" s="51"/>
      <c r="U45" s="10"/>
      <c r="V45" s="59"/>
      <c r="W45" s="49"/>
      <c r="X45" s="59"/>
      <c r="Y45" s="49"/>
      <c r="Z45" s="59"/>
      <c r="AA45" s="49"/>
      <c r="AB45" s="46"/>
      <c r="AC45" s="48"/>
      <c r="AD45" s="45"/>
      <c r="AE45" s="50"/>
      <c r="AF45" s="50"/>
      <c r="AG45" s="51"/>
      <c r="AH45" s="45"/>
      <c r="AI45" s="46"/>
      <c r="AJ45" s="46"/>
      <c r="AK45" s="49"/>
      <c r="AL45" s="46"/>
      <c r="AM45" s="46"/>
      <c r="AN45" s="46"/>
      <c r="AO45" s="46"/>
      <c r="AP45" s="45"/>
      <c r="AQ45" s="50"/>
      <c r="AR45" s="60"/>
      <c r="AS45" s="50"/>
      <c r="AT45" s="58"/>
      <c r="AU45" s="50"/>
      <c r="AV45" s="60"/>
      <c r="AW45" s="60"/>
      <c r="AX45" s="60"/>
      <c r="AY45" s="129"/>
      <c r="AZ45" s="105"/>
      <c r="BA45" s="46"/>
      <c r="BB45" s="50"/>
      <c r="BC45" s="50"/>
      <c r="BD45" s="50"/>
      <c r="BE45" s="50"/>
      <c r="BF45" s="51"/>
      <c r="BG45" s="10"/>
      <c r="BH45" s="51"/>
      <c r="BI45" s="46"/>
      <c r="BJ45" s="50"/>
      <c r="BK45" s="50"/>
      <c r="BL45" s="50"/>
      <c r="BM45" s="50"/>
      <c r="BN45" s="51"/>
      <c r="BO45" s="50"/>
      <c r="BP45" s="50"/>
      <c r="BQ45" s="50"/>
      <c r="BR45" s="51"/>
      <c r="BS45" s="50"/>
      <c r="BT45" s="50"/>
      <c r="BU45" s="50"/>
      <c r="BV45" s="51"/>
      <c r="BW45" s="103"/>
      <c r="BX45" s="10"/>
      <c r="BY45" s="7"/>
      <c r="BZ45" s="7"/>
      <c r="CA45" s="7"/>
      <c r="CB45" s="7"/>
      <c r="CC45" s="7"/>
      <c r="CD45" s="108"/>
      <c r="CE45" s="59"/>
      <c r="CF45" s="60"/>
      <c r="CG45" s="60"/>
      <c r="CH45" s="60"/>
      <c r="CI45" s="60"/>
      <c r="CJ45" s="51"/>
      <c r="CK45" s="10"/>
      <c r="CL45" s="51"/>
      <c r="CM45" s="50"/>
      <c r="CN45" s="50"/>
      <c r="CO45" s="50"/>
      <c r="CP45" s="50"/>
      <c r="CQ45" s="50"/>
      <c r="CR45" s="51"/>
      <c r="CS45" s="50"/>
      <c r="CT45" s="50"/>
      <c r="CU45" s="50"/>
      <c r="CV45" s="51"/>
      <c r="CW45" s="50"/>
      <c r="CX45" s="50"/>
      <c r="CY45" s="50"/>
      <c r="CZ45" s="51"/>
      <c r="DA45" s="103"/>
      <c r="DB45" s="7"/>
      <c r="DC45" s="7"/>
      <c r="DD45" s="7"/>
      <c r="DE45" s="50"/>
      <c r="DF45" s="7"/>
      <c r="DG45" s="7"/>
      <c r="DH45" s="7"/>
      <c r="DI45" s="7"/>
      <c r="DJ45" s="7"/>
      <c r="DK45" s="50"/>
      <c r="DL45" s="50"/>
      <c r="DM45" s="50"/>
      <c r="DN45" s="51"/>
      <c r="DO45" s="59"/>
      <c r="DP45" s="46"/>
      <c r="DQ45" s="46"/>
      <c r="DR45" s="46"/>
      <c r="DS45" s="46"/>
      <c r="DT45" s="49"/>
      <c r="DU45" s="46"/>
      <c r="DV45" s="50"/>
      <c r="DW45" s="50"/>
      <c r="DX45" s="51"/>
      <c r="DY45" s="50"/>
      <c r="DZ45" s="50"/>
      <c r="EA45" s="50"/>
      <c r="EB45" s="51"/>
      <c r="EC45" s="5"/>
      <c r="ED45" s="59"/>
      <c r="EE45" s="46"/>
      <c r="EF45" s="46"/>
      <c r="EG45" s="46"/>
      <c r="EH45" s="46"/>
      <c r="EI45" s="49"/>
      <c r="EJ45" s="46"/>
      <c r="EK45" s="50"/>
      <c r="EL45" s="50"/>
      <c r="EM45" s="51"/>
      <c r="EN45" s="50"/>
      <c r="EO45" s="50"/>
      <c r="EP45" s="50"/>
      <c r="EQ45" s="7"/>
      <c r="ER45" s="5"/>
      <c r="ES45">
        <f t="shared" si="32"/>
        <v>0</v>
      </c>
      <c r="EU45" s="16"/>
      <c r="EW45" s="16"/>
      <c r="EX45" s="16"/>
      <c r="EY45" s="16"/>
      <c r="FD45" s="16"/>
      <c r="FP45" s="16"/>
    </row>
    <row r="46" spans="1:172" x14ac:dyDescent="0.15">
      <c r="A46" s="47">
        <v>1000027</v>
      </c>
      <c r="B46" s="5"/>
      <c r="C46" s="45" t="str">
        <f>IF(A46="","",DBCS(VLOOKUP(A46,入力シート!A:E,3,FALSE)))</f>
        <v/>
      </c>
      <c r="D46" s="50"/>
      <c r="E46" s="50"/>
      <c r="F46" s="7"/>
      <c r="G46" s="123"/>
      <c r="H46" s="45"/>
      <c r="I46" s="51"/>
      <c r="J46" s="45"/>
      <c r="K46" s="51"/>
      <c r="L46" s="5"/>
      <c r="M46" s="10"/>
      <c r="N46" s="51"/>
      <c r="O46" s="123"/>
      <c r="P46" s="48"/>
      <c r="Q46" s="60"/>
      <c r="R46" s="51"/>
      <c r="S46" s="48"/>
      <c r="T46" s="51"/>
      <c r="U46" s="10"/>
      <c r="V46" s="59"/>
      <c r="W46" s="49"/>
      <c r="X46" s="59"/>
      <c r="Y46" s="49"/>
      <c r="Z46" s="59"/>
      <c r="AA46" s="49"/>
      <c r="AB46" s="46"/>
      <c r="AC46" s="48"/>
      <c r="AD46" s="45"/>
      <c r="AE46" s="50"/>
      <c r="AF46" s="50"/>
      <c r="AG46" s="51"/>
      <c r="AH46" s="45"/>
      <c r="AI46" s="46"/>
      <c r="AJ46" s="46"/>
      <c r="AK46" s="49"/>
      <c r="AL46" s="46"/>
      <c r="AM46" s="46"/>
      <c r="AN46" s="46"/>
      <c r="AO46" s="46"/>
      <c r="AP46" s="45"/>
      <c r="AQ46" s="50"/>
      <c r="AR46" s="60"/>
      <c r="AS46" s="50"/>
      <c r="AT46" s="58"/>
      <c r="AU46" s="50"/>
      <c r="AV46" s="60"/>
      <c r="AW46" s="60"/>
      <c r="AX46" s="60"/>
      <c r="AY46" s="129"/>
      <c r="AZ46" s="105"/>
      <c r="BA46" s="46"/>
      <c r="BB46" s="50"/>
      <c r="BC46" s="50"/>
      <c r="BD46" s="50"/>
      <c r="BE46" s="50"/>
      <c r="BF46" s="51"/>
      <c r="BG46" s="10"/>
      <c r="BH46" s="51"/>
      <c r="BI46" s="46"/>
      <c r="BJ46" s="50"/>
      <c r="BK46" s="50"/>
      <c r="BL46" s="50"/>
      <c r="BM46" s="50"/>
      <c r="BN46" s="51"/>
      <c r="BO46" s="50"/>
      <c r="BP46" s="50"/>
      <c r="BQ46" s="50"/>
      <c r="BR46" s="51"/>
      <c r="BS46" s="50"/>
      <c r="BT46" s="50"/>
      <c r="BU46" s="50"/>
      <c r="BV46" s="51"/>
      <c r="BW46" s="103"/>
      <c r="BX46" s="10"/>
      <c r="BY46" s="7"/>
      <c r="BZ46" s="7"/>
      <c r="CA46" s="7"/>
      <c r="CB46" s="7"/>
      <c r="CC46" s="7"/>
      <c r="CD46" s="108"/>
      <c r="CE46" s="59"/>
      <c r="CF46" s="60"/>
      <c r="CG46" s="60"/>
      <c r="CH46" s="60"/>
      <c r="CI46" s="60"/>
      <c r="CJ46" s="51"/>
      <c r="CK46" s="10"/>
      <c r="CL46" s="51"/>
      <c r="CM46" s="50"/>
      <c r="CN46" s="50"/>
      <c r="CO46" s="50"/>
      <c r="CP46" s="50"/>
      <c r="CQ46" s="50"/>
      <c r="CR46" s="51"/>
      <c r="CS46" s="50"/>
      <c r="CT46" s="50"/>
      <c r="CU46" s="50"/>
      <c r="CV46" s="51"/>
      <c r="CW46" s="50"/>
      <c r="CX46" s="50"/>
      <c r="CY46" s="50"/>
      <c r="CZ46" s="51"/>
      <c r="DA46" s="103"/>
      <c r="DB46" s="7"/>
      <c r="DC46" s="7"/>
      <c r="DD46" s="7"/>
      <c r="DE46" s="50"/>
      <c r="DF46" s="7"/>
      <c r="DG46" s="7"/>
      <c r="DH46" s="7"/>
      <c r="DI46" s="7"/>
      <c r="DJ46" s="7"/>
      <c r="DK46" s="50"/>
      <c r="DL46" s="50"/>
      <c r="DM46" s="50"/>
      <c r="DN46" s="51"/>
      <c r="DO46" s="59"/>
      <c r="DP46" s="46"/>
      <c r="DQ46" s="46"/>
      <c r="DR46" s="46"/>
      <c r="DS46" s="46"/>
      <c r="DT46" s="49"/>
      <c r="DU46" s="46"/>
      <c r="DV46" s="50"/>
      <c r="DW46" s="50"/>
      <c r="DX46" s="51"/>
      <c r="DY46" s="50"/>
      <c r="DZ46" s="50"/>
      <c r="EA46" s="50"/>
      <c r="EB46" s="51"/>
      <c r="EC46" s="5"/>
      <c r="ED46" s="59"/>
      <c r="EE46" s="46"/>
      <c r="EF46" s="46"/>
      <c r="EG46" s="46"/>
      <c r="EH46" s="46"/>
      <c r="EI46" s="49"/>
      <c r="EJ46" s="46"/>
      <c r="EK46" s="50"/>
      <c r="EL46" s="50"/>
      <c r="EM46" s="51"/>
      <c r="EN46" s="50"/>
      <c r="EO46" s="50"/>
      <c r="EP46" s="50"/>
      <c r="EQ46" s="7"/>
      <c r="ER46" s="5"/>
      <c r="ES46">
        <f t="shared" si="32"/>
        <v>0</v>
      </c>
      <c r="EU46" s="16"/>
      <c r="EW46" s="16"/>
      <c r="EX46" s="16"/>
      <c r="EY46" s="16"/>
      <c r="FD46" s="16"/>
      <c r="FP46" s="16"/>
    </row>
    <row r="47" spans="1:172" x14ac:dyDescent="0.15">
      <c r="A47" s="47">
        <v>1000028</v>
      </c>
      <c r="B47" s="5"/>
      <c r="C47" s="45" t="str">
        <f>IF(A47="","",DBCS(VLOOKUP(A47,入力シート!A:E,3,FALSE)))</f>
        <v/>
      </c>
      <c r="D47" s="50"/>
      <c r="E47" s="50"/>
      <c r="F47" s="7"/>
      <c r="G47" s="123"/>
      <c r="H47" s="45"/>
      <c r="I47" s="51"/>
      <c r="J47" s="45"/>
      <c r="K47" s="51"/>
      <c r="L47" s="5"/>
      <c r="M47" s="10"/>
      <c r="N47" s="51"/>
      <c r="O47" s="123"/>
      <c r="P47" s="48"/>
      <c r="Q47" s="60"/>
      <c r="R47" s="51"/>
      <c r="S47" s="48"/>
      <c r="T47" s="51"/>
      <c r="U47" s="10"/>
      <c r="V47" s="59"/>
      <c r="W47" s="49"/>
      <c r="X47" s="59"/>
      <c r="Y47" s="49"/>
      <c r="Z47" s="59"/>
      <c r="AA47" s="49"/>
      <c r="AB47" s="46"/>
      <c r="AC47" s="48"/>
      <c r="AD47" s="45"/>
      <c r="AE47" s="50"/>
      <c r="AF47" s="50"/>
      <c r="AG47" s="51"/>
      <c r="AH47" s="45"/>
      <c r="AI47" s="46"/>
      <c r="AJ47" s="46"/>
      <c r="AK47" s="49"/>
      <c r="AL47" s="46"/>
      <c r="AM47" s="46"/>
      <c r="AN47" s="46"/>
      <c r="AO47" s="46"/>
      <c r="AP47" s="45"/>
      <c r="AQ47" s="50"/>
      <c r="AR47" s="60"/>
      <c r="AS47" s="50"/>
      <c r="AT47" s="58"/>
      <c r="AU47" s="50"/>
      <c r="AV47" s="60"/>
      <c r="AW47" s="60"/>
      <c r="AX47" s="60"/>
      <c r="AY47" s="129"/>
      <c r="AZ47" s="105"/>
      <c r="BA47" s="46"/>
      <c r="BB47" s="50"/>
      <c r="BC47" s="50"/>
      <c r="BD47" s="50"/>
      <c r="BE47" s="50"/>
      <c r="BF47" s="51"/>
      <c r="BG47" s="10"/>
      <c r="BH47" s="51"/>
      <c r="BI47" s="46"/>
      <c r="BJ47" s="50"/>
      <c r="BK47" s="50"/>
      <c r="BL47" s="50"/>
      <c r="BM47" s="50"/>
      <c r="BN47" s="51"/>
      <c r="BO47" s="50"/>
      <c r="BP47" s="50"/>
      <c r="BQ47" s="50"/>
      <c r="BR47" s="51"/>
      <c r="BS47" s="50"/>
      <c r="BT47" s="50"/>
      <c r="BU47" s="50"/>
      <c r="BV47" s="51"/>
      <c r="BW47" s="103"/>
      <c r="BX47" s="10"/>
      <c r="BY47" s="7"/>
      <c r="BZ47" s="7"/>
      <c r="CA47" s="7"/>
      <c r="CB47" s="7"/>
      <c r="CC47" s="7"/>
      <c r="CD47" s="108"/>
      <c r="CE47" s="59"/>
      <c r="CF47" s="60"/>
      <c r="CG47" s="60"/>
      <c r="CH47" s="60"/>
      <c r="CI47" s="60"/>
      <c r="CJ47" s="51"/>
      <c r="CK47" s="10"/>
      <c r="CL47" s="51"/>
      <c r="CM47" s="50"/>
      <c r="CN47" s="50"/>
      <c r="CO47" s="50"/>
      <c r="CP47" s="50"/>
      <c r="CQ47" s="50"/>
      <c r="CR47" s="51"/>
      <c r="CS47" s="50"/>
      <c r="CT47" s="50"/>
      <c r="CU47" s="50"/>
      <c r="CV47" s="51"/>
      <c r="CW47" s="50"/>
      <c r="CX47" s="50"/>
      <c r="CY47" s="50"/>
      <c r="CZ47" s="51"/>
      <c r="DA47" s="103"/>
      <c r="DB47" s="7"/>
      <c r="DC47" s="7"/>
      <c r="DD47" s="7"/>
      <c r="DE47" s="50"/>
      <c r="DF47" s="7"/>
      <c r="DG47" s="7"/>
      <c r="DH47" s="7"/>
      <c r="DI47" s="7"/>
      <c r="DJ47" s="7"/>
      <c r="DK47" s="50"/>
      <c r="DL47" s="50"/>
      <c r="DM47" s="50"/>
      <c r="DN47" s="51"/>
      <c r="DO47" s="59"/>
      <c r="DP47" s="46"/>
      <c r="DQ47" s="46"/>
      <c r="DR47" s="46"/>
      <c r="DS47" s="46"/>
      <c r="DT47" s="49"/>
      <c r="DU47" s="46"/>
      <c r="DV47" s="50"/>
      <c r="DW47" s="50"/>
      <c r="DX47" s="51"/>
      <c r="DY47" s="50"/>
      <c r="DZ47" s="50"/>
      <c r="EA47" s="50"/>
      <c r="EB47" s="51"/>
      <c r="EC47" s="5"/>
      <c r="ED47" s="59"/>
      <c r="EE47" s="46"/>
      <c r="EF47" s="46"/>
      <c r="EG47" s="46"/>
      <c r="EH47" s="46"/>
      <c r="EI47" s="49"/>
      <c r="EJ47" s="46"/>
      <c r="EK47" s="50"/>
      <c r="EL47" s="50"/>
      <c r="EM47" s="51"/>
      <c r="EN47" s="50"/>
      <c r="EO47" s="50"/>
      <c r="EP47" s="50"/>
      <c r="EQ47" s="7"/>
      <c r="ER47" s="5"/>
      <c r="ES47">
        <f t="shared" si="32"/>
        <v>0</v>
      </c>
      <c r="EU47" s="16"/>
      <c r="EW47" s="16"/>
      <c r="EX47" s="16"/>
      <c r="EY47" s="16"/>
      <c r="FD47" s="16"/>
      <c r="FP47" s="16"/>
    </row>
    <row r="48" spans="1:172" x14ac:dyDescent="0.15">
      <c r="A48" s="47">
        <v>1000029</v>
      </c>
      <c r="B48" s="5"/>
      <c r="C48" s="45" t="str">
        <f>IF(A48="","",DBCS(VLOOKUP(A48,入力シート!A:E,3,FALSE)))</f>
        <v/>
      </c>
      <c r="D48" s="50"/>
      <c r="E48" s="50"/>
      <c r="F48" s="7"/>
      <c r="G48" s="123"/>
      <c r="H48" s="45"/>
      <c r="I48" s="51"/>
      <c r="J48" s="45"/>
      <c r="K48" s="51"/>
      <c r="L48" s="5"/>
      <c r="M48" s="10"/>
      <c r="N48" s="51"/>
      <c r="O48" s="123"/>
      <c r="P48" s="48"/>
      <c r="Q48" s="60"/>
      <c r="R48" s="51"/>
      <c r="S48" s="48"/>
      <c r="T48" s="51"/>
      <c r="U48" s="10"/>
      <c r="V48" s="59"/>
      <c r="W48" s="49"/>
      <c r="X48" s="59"/>
      <c r="Y48" s="49"/>
      <c r="Z48" s="59"/>
      <c r="AA48" s="49"/>
      <c r="AB48" s="46"/>
      <c r="AC48" s="48"/>
      <c r="AD48" s="45"/>
      <c r="AE48" s="50"/>
      <c r="AF48" s="50"/>
      <c r="AG48" s="51"/>
      <c r="AH48" s="45"/>
      <c r="AI48" s="46"/>
      <c r="AJ48" s="46"/>
      <c r="AK48" s="49"/>
      <c r="AL48" s="46"/>
      <c r="AM48" s="46"/>
      <c r="AN48" s="46"/>
      <c r="AO48" s="46"/>
      <c r="AP48" s="45"/>
      <c r="AQ48" s="50"/>
      <c r="AR48" s="60"/>
      <c r="AS48" s="50"/>
      <c r="AT48" s="58"/>
      <c r="AU48" s="50"/>
      <c r="AV48" s="60"/>
      <c r="AW48" s="60"/>
      <c r="AX48" s="60"/>
      <c r="AY48" s="129"/>
      <c r="AZ48" s="105"/>
      <c r="BA48" s="46"/>
      <c r="BB48" s="50"/>
      <c r="BC48" s="50"/>
      <c r="BD48" s="50"/>
      <c r="BE48" s="50"/>
      <c r="BF48" s="51"/>
      <c r="BG48" s="10"/>
      <c r="BH48" s="51"/>
      <c r="BI48" s="46"/>
      <c r="BJ48" s="50"/>
      <c r="BK48" s="50"/>
      <c r="BL48" s="50"/>
      <c r="BM48" s="50"/>
      <c r="BN48" s="51"/>
      <c r="BO48" s="50"/>
      <c r="BP48" s="50"/>
      <c r="BQ48" s="50"/>
      <c r="BR48" s="51"/>
      <c r="BS48" s="50"/>
      <c r="BT48" s="50"/>
      <c r="BU48" s="50"/>
      <c r="BV48" s="51"/>
      <c r="BW48" s="103"/>
      <c r="BX48" s="10"/>
      <c r="BY48" s="7"/>
      <c r="BZ48" s="7"/>
      <c r="CA48" s="7"/>
      <c r="CB48" s="7"/>
      <c r="CC48" s="7"/>
      <c r="CD48" s="108"/>
      <c r="CE48" s="59"/>
      <c r="CF48" s="60"/>
      <c r="CG48" s="60"/>
      <c r="CH48" s="60"/>
      <c r="CI48" s="60"/>
      <c r="CJ48" s="51"/>
      <c r="CK48" s="10"/>
      <c r="CL48" s="51"/>
      <c r="CM48" s="50"/>
      <c r="CN48" s="50"/>
      <c r="CO48" s="50"/>
      <c r="CP48" s="50"/>
      <c r="CQ48" s="50"/>
      <c r="CR48" s="51"/>
      <c r="CS48" s="50"/>
      <c r="CT48" s="50"/>
      <c r="CU48" s="50"/>
      <c r="CV48" s="51"/>
      <c r="CW48" s="50"/>
      <c r="CX48" s="50"/>
      <c r="CY48" s="50"/>
      <c r="CZ48" s="51"/>
      <c r="DA48" s="103"/>
      <c r="DB48" s="7"/>
      <c r="DC48" s="7"/>
      <c r="DD48" s="7"/>
      <c r="DE48" s="50"/>
      <c r="DF48" s="7"/>
      <c r="DG48" s="7"/>
      <c r="DH48" s="7"/>
      <c r="DI48" s="7"/>
      <c r="DJ48" s="7"/>
      <c r="DK48" s="50"/>
      <c r="DL48" s="50"/>
      <c r="DM48" s="50"/>
      <c r="DN48" s="51"/>
      <c r="DO48" s="59"/>
      <c r="DP48" s="46"/>
      <c r="DQ48" s="46"/>
      <c r="DR48" s="46"/>
      <c r="DS48" s="46"/>
      <c r="DT48" s="49"/>
      <c r="DU48" s="46"/>
      <c r="DV48" s="50"/>
      <c r="DW48" s="50"/>
      <c r="DX48" s="51"/>
      <c r="DY48" s="50"/>
      <c r="DZ48" s="50"/>
      <c r="EA48" s="50"/>
      <c r="EB48" s="51"/>
      <c r="EC48" s="5"/>
      <c r="ED48" s="59"/>
      <c r="EE48" s="46"/>
      <c r="EF48" s="46"/>
      <c r="EG48" s="46"/>
      <c r="EH48" s="46"/>
      <c r="EI48" s="49"/>
      <c r="EJ48" s="46"/>
      <c r="EK48" s="50"/>
      <c r="EL48" s="50"/>
      <c r="EM48" s="51"/>
      <c r="EN48" s="50"/>
      <c r="EO48" s="50"/>
      <c r="EP48" s="50"/>
      <c r="EQ48" s="7"/>
      <c r="ER48" s="5"/>
      <c r="ES48">
        <f t="shared" si="32"/>
        <v>0</v>
      </c>
      <c r="EU48" s="16"/>
      <c r="EW48" s="16"/>
      <c r="EX48" s="16"/>
      <c r="EY48" s="16"/>
      <c r="FD48" s="16"/>
      <c r="FP48" s="16"/>
    </row>
    <row r="49" spans="1:172" x14ac:dyDescent="0.15">
      <c r="A49" s="47">
        <v>1000030</v>
      </c>
      <c r="B49" s="5"/>
      <c r="C49" s="45" t="str">
        <f>IF(A49="","",DBCS(VLOOKUP(A49,入力シート!A:E,3,FALSE)))</f>
        <v/>
      </c>
      <c r="D49" s="50"/>
      <c r="E49" s="50"/>
      <c r="F49" s="7"/>
      <c r="G49" s="123"/>
      <c r="H49" s="45"/>
      <c r="I49" s="51"/>
      <c r="J49" s="45"/>
      <c r="K49" s="51"/>
      <c r="L49" s="5"/>
      <c r="M49" s="10"/>
      <c r="N49" s="51"/>
      <c r="O49" s="123"/>
      <c r="P49" s="48"/>
      <c r="Q49" s="60"/>
      <c r="R49" s="51"/>
      <c r="S49" s="48"/>
      <c r="T49" s="51"/>
      <c r="U49" s="10"/>
      <c r="V49" s="59"/>
      <c r="W49" s="49"/>
      <c r="X49" s="59"/>
      <c r="Y49" s="49"/>
      <c r="Z49" s="59"/>
      <c r="AA49" s="49"/>
      <c r="AB49" s="46"/>
      <c r="AC49" s="48"/>
      <c r="AD49" s="45"/>
      <c r="AE49" s="50"/>
      <c r="AF49" s="50"/>
      <c r="AG49" s="51"/>
      <c r="AH49" s="45"/>
      <c r="AI49" s="46"/>
      <c r="AJ49" s="46"/>
      <c r="AK49" s="49"/>
      <c r="AL49" s="46"/>
      <c r="AM49" s="46"/>
      <c r="AN49" s="46"/>
      <c r="AO49" s="46"/>
      <c r="AP49" s="45"/>
      <c r="AQ49" s="50"/>
      <c r="AR49" s="60"/>
      <c r="AS49" s="50"/>
      <c r="AT49" s="58"/>
      <c r="AU49" s="50"/>
      <c r="AV49" s="60"/>
      <c r="AW49" s="60"/>
      <c r="AX49" s="60"/>
      <c r="AY49" s="129"/>
      <c r="AZ49" s="105"/>
      <c r="BA49" s="46"/>
      <c r="BB49" s="50"/>
      <c r="BC49" s="50"/>
      <c r="BD49" s="50"/>
      <c r="BE49" s="50"/>
      <c r="BF49" s="51"/>
      <c r="BG49" s="10"/>
      <c r="BH49" s="51"/>
      <c r="BI49" s="46"/>
      <c r="BJ49" s="50"/>
      <c r="BK49" s="50"/>
      <c r="BL49" s="50"/>
      <c r="BM49" s="50"/>
      <c r="BN49" s="51"/>
      <c r="BO49" s="50"/>
      <c r="BP49" s="50"/>
      <c r="BQ49" s="50"/>
      <c r="BR49" s="51"/>
      <c r="BS49" s="50"/>
      <c r="BT49" s="50"/>
      <c r="BU49" s="50"/>
      <c r="BV49" s="51"/>
      <c r="BW49" s="103"/>
      <c r="BX49" s="10"/>
      <c r="BY49" s="7"/>
      <c r="BZ49" s="7"/>
      <c r="CA49" s="7"/>
      <c r="CB49" s="7"/>
      <c r="CC49" s="7"/>
      <c r="CD49" s="108"/>
      <c r="CE49" s="59"/>
      <c r="CF49" s="60"/>
      <c r="CG49" s="60"/>
      <c r="CH49" s="60"/>
      <c r="CI49" s="60"/>
      <c r="CJ49" s="51"/>
      <c r="CK49" s="10"/>
      <c r="CL49" s="51"/>
      <c r="CM49" s="50"/>
      <c r="CN49" s="50"/>
      <c r="CO49" s="50"/>
      <c r="CP49" s="50"/>
      <c r="CQ49" s="50"/>
      <c r="CR49" s="51"/>
      <c r="CS49" s="50"/>
      <c r="CT49" s="50"/>
      <c r="CU49" s="50"/>
      <c r="CV49" s="51"/>
      <c r="CW49" s="50"/>
      <c r="CX49" s="50"/>
      <c r="CY49" s="50"/>
      <c r="CZ49" s="51"/>
      <c r="DA49" s="103"/>
      <c r="DB49" s="7"/>
      <c r="DC49" s="7"/>
      <c r="DD49" s="7"/>
      <c r="DE49" s="50"/>
      <c r="DF49" s="7"/>
      <c r="DG49" s="7"/>
      <c r="DH49" s="7"/>
      <c r="DI49" s="7"/>
      <c r="DJ49" s="7"/>
      <c r="DK49" s="50"/>
      <c r="DL49" s="50"/>
      <c r="DM49" s="50"/>
      <c r="DN49" s="51"/>
      <c r="DO49" s="59"/>
      <c r="DP49" s="46"/>
      <c r="DQ49" s="46"/>
      <c r="DR49" s="46"/>
      <c r="DS49" s="46"/>
      <c r="DT49" s="49"/>
      <c r="DU49" s="46"/>
      <c r="DV49" s="50"/>
      <c r="DW49" s="50"/>
      <c r="DX49" s="51"/>
      <c r="DY49" s="50"/>
      <c r="DZ49" s="50"/>
      <c r="EA49" s="50"/>
      <c r="EB49" s="51"/>
      <c r="EC49" s="5"/>
      <c r="ED49" s="59"/>
      <c r="EE49" s="46"/>
      <c r="EF49" s="46"/>
      <c r="EG49" s="46"/>
      <c r="EH49" s="46"/>
      <c r="EI49" s="49"/>
      <c r="EJ49" s="46"/>
      <c r="EK49" s="50"/>
      <c r="EL49" s="50"/>
      <c r="EM49" s="51"/>
      <c r="EN49" s="50"/>
      <c r="EO49" s="50"/>
      <c r="EP49" s="50"/>
      <c r="EQ49" s="7"/>
      <c r="ER49" s="5"/>
      <c r="ES49">
        <f t="shared" si="32"/>
        <v>0</v>
      </c>
      <c r="EU49" s="16"/>
      <c r="EW49" s="16"/>
      <c r="EX49" s="16"/>
      <c r="EY49" s="16"/>
      <c r="FD49" s="16"/>
      <c r="FP49" s="16"/>
    </row>
    <row r="50" spans="1:172" x14ac:dyDescent="0.15">
      <c r="A50" s="47">
        <v>1000031</v>
      </c>
      <c r="B50" s="5"/>
      <c r="C50" s="45" t="str">
        <f>IF(A50="","",DBCS(VLOOKUP(A50,入力シート!A:E,3,FALSE)))</f>
        <v/>
      </c>
      <c r="D50" s="50"/>
      <c r="E50" s="50"/>
      <c r="F50" s="7"/>
      <c r="G50" s="123"/>
      <c r="H50" s="45"/>
      <c r="I50" s="51"/>
      <c r="J50" s="45"/>
      <c r="K50" s="51"/>
      <c r="L50" s="5"/>
      <c r="M50" s="10"/>
      <c r="N50" s="51"/>
      <c r="O50" s="123"/>
      <c r="P50" s="48"/>
      <c r="Q50" s="60"/>
      <c r="R50" s="51"/>
      <c r="S50" s="48"/>
      <c r="T50" s="51"/>
      <c r="U50" s="10"/>
      <c r="V50" s="59"/>
      <c r="W50" s="49"/>
      <c r="X50" s="59"/>
      <c r="Y50" s="49"/>
      <c r="Z50" s="59"/>
      <c r="AA50" s="49"/>
      <c r="AB50" s="46"/>
      <c r="AC50" s="48"/>
      <c r="AD50" s="45"/>
      <c r="AE50" s="50"/>
      <c r="AF50" s="50"/>
      <c r="AG50" s="51"/>
      <c r="AH50" s="45"/>
      <c r="AI50" s="46"/>
      <c r="AJ50" s="46"/>
      <c r="AK50" s="49"/>
      <c r="AL50" s="46"/>
      <c r="AM50" s="46"/>
      <c r="AN50" s="46"/>
      <c r="AO50" s="46"/>
      <c r="AP50" s="45"/>
      <c r="AQ50" s="50"/>
      <c r="AR50" s="60"/>
      <c r="AS50" s="50"/>
      <c r="AT50" s="58"/>
      <c r="AU50" s="50"/>
      <c r="AV50" s="60"/>
      <c r="AW50" s="60"/>
      <c r="AX50" s="60"/>
      <c r="AY50" s="129"/>
      <c r="AZ50" s="105"/>
      <c r="BA50" s="46"/>
      <c r="BB50" s="50"/>
      <c r="BC50" s="50"/>
      <c r="BD50" s="50"/>
      <c r="BE50" s="50"/>
      <c r="BF50" s="51"/>
      <c r="BG50" s="10"/>
      <c r="BH50" s="51"/>
      <c r="BI50" s="46"/>
      <c r="BJ50" s="50"/>
      <c r="BK50" s="50"/>
      <c r="BL50" s="50"/>
      <c r="BM50" s="50"/>
      <c r="BN50" s="51"/>
      <c r="BO50" s="50"/>
      <c r="BP50" s="50"/>
      <c r="BQ50" s="50"/>
      <c r="BR50" s="51"/>
      <c r="BS50" s="50"/>
      <c r="BT50" s="50"/>
      <c r="BU50" s="50"/>
      <c r="BV50" s="51"/>
      <c r="BW50" s="103"/>
      <c r="BX50" s="10"/>
      <c r="BY50" s="7"/>
      <c r="BZ50" s="7"/>
      <c r="CA50" s="7"/>
      <c r="CB50" s="7"/>
      <c r="CC50" s="7"/>
      <c r="CD50" s="108"/>
      <c r="CE50" s="59"/>
      <c r="CF50" s="60"/>
      <c r="CG50" s="60"/>
      <c r="CH50" s="60"/>
      <c r="CI50" s="60"/>
      <c r="CJ50" s="51"/>
      <c r="CK50" s="10"/>
      <c r="CL50" s="51"/>
      <c r="CM50" s="50"/>
      <c r="CN50" s="50"/>
      <c r="CO50" s="50"/>
      <c r="CP50" s="50"/>
      <c r="CQ50" s="50"/>
      <c r="CR50" s="51"/>
      <c r="CS50" s="50"/>
      <c r="CT50" s="50"/>
      <c r="CU50" s="50"/>
      <c r="CV50" s="51"/>
      <c r="CW50" s="50"/>
      <c r="CX50" s="50"/>
      <c r="CY50" s="50"/>
      <c r="CZ50" s="51"/>
      <c r="DA50" s="103"/>
      <c r="DB50" s="7"/>
      <c r="DC50" s="7"/>
      <c r="DD50" s="7"/>
      <c r="DE50" s="50"/>
      <c r="DF50" s="7"/>
      <c r="DG50" s="7"/>
      <c r="DH50" s="7"/>
      <c r="DI50" s="7"/>
      <c r="DJ50" s="7"/>
      <c r="DK50" s="50"/>
      <c r="DL50" s="50"/>
      <c r="DM50" s="50"/>
      <c r="DN50" s="51"/>
      <c r="DO50" s="59"/>
      <c r="DP50" s="46"/>
      <c r="DQ50" s="46"/>
      <c r="DR50" s="46"/>
      <c r="DS50" s="46"/>
      <c r="DT50" s="49"/>
      <c r="DU50" s="46"/>
      <c r="DV50" s="50"/>
      <c r="DW50" s="50"/>
      <c r="DX50" s="51"/>
      <c r="DY50" s="50"/>
      <c r="DZ50" s="50"/>
      <c r="EA50" s="50"/>
      <c r="EB50" s="51"/>
      <c r="EC50" s="5"/>
      <c r="ED50" s="59"/>
      <c r="EE50" s="46"/>
      <c r="EF50" s="46"/>
      <c r="EG50" s="46"/>
      <c r="EH50" s="46"/>
      <c r="EI50" s="49"/>
      <c r="EJ50" s="46"/>
      <c r="EK50" s="50"/>
      <c r="EL50" s="50"/>
      <c r="EM50" s="51"/>
      <c r="EN50" s="50"/>
      <c r="EO50" s="50"/>
      <c r="EP50" s="50"/>
      <c r="EQ50" s="7"/>
      <c r="ER50" s="5"/>
      <c r="ES50">
        <f t="shared" si="32"/>
        <v>0</v>
      </c>
      <c r="EU50" s="16"/>
      <c r="EW50" s="16"/>
      <c r="EX50" s="16"/>
      <c r="EY50" s="16"/>
      <c r="FD50" s="16"/>
      <c r="FP50" s="16"/>
    </row>
    <row r="51" spans="1:172" x14ac:dyDescent="0.15">
      <c r="A51" s="47">
        <v>1000032</v>
      </c>
      <c r="B51" s="5"/>
      <c r="C51" s="45" t="str">
        <f>IF(A51="","",DBCS(VLOOKUP(A51,入力シート!A:E,3,FALSE)))</f>
        <v/>
      </c>
      <c r="D51" s="50"/>
      <c r="E51" s="50"/>
      <c r="F51" s="7"/>
      <c r="G51" s="123"/>
      <c r="H51" s="45"/>
      <c r="I51" s="51"/>
      <c r="J51" s="45"/>
      <c r="K51" s="51"/>
      <c r="L51" s="5"/>
      <c r="M51" s="10"/>
      <c r="N51" s="51"/>
      <c r="O51" s="123"/>
      <c r="P51" s="48"/>
      <c r="Q51" s="60"/>
      <c r="R51" s="51"/>
      <c r="S51" s="48"/>
      <c r="T51" s="51"/>
      <c r="U51" s="10"/>
      <c r="V51" s="59"/>
      <c r="W51" s="49"/>
      <c r="X51" s="59"/>
      <c r="Y51" s="49"/>
      <c r="Z51" s="59"/>
      <c r="AA51" s="49"/>
      <c r="AB51" s="46"/>
      <c r="AC51" s="48"/>
      <c r="AD51" s="45"/>
      <c r="AE51" s="50"/>
      <c r="AF51" s="50"/>
      <c r="AG51" s="51"/>
      <c r="AH51" s="45"/>
      <c r="AI51" s="46"/>
      <c r="AJ51" s="46"/>
      <c r="AK51" s="49"/>
      <c r="AL51" s="46"/>
      <c r="AM51" s="46"/>
      <c r="AN51" s="46"/>
      <c r="AO51" s="46"/>
      <c r="AP51" s="45"/>
      <c r="AQ51" s="50"/>
      <c r="AR51" s="60"/>
      <c r="AS51" s="50"/>
      <c r="AT51" s="58"/>
      <c r="AU51" s="50"/>
      <c r="AV51" s="60"/>
      <c r="AW51" s="60"/>
      <c r="AX51" s="60"/>
      <c r="AY51" s="129"/>
      <c r="AZ51" s="105"/>
      <c r="BA51" s="46"/>
      <c r="BB51" s="50"/>
      <c r="BC51" s="50"/>
      <c r="BD51" s="50"/>
      <c r="BE51" s="50"/>
      <c r="BF51" s="51"/>
      <c r="BG51" s="10"/>
      <c r="BH51" s="51"/>
      <c r="BI51" s="46"/>
      <c r="BJ51" s="50"/>
      <c r="BK51" s="50"/>
      <c r="BL51" s="50"/>
      <c r="BM51" s="50"/>
      <c r="BN51" s="51"/>
      <c r="BO51" s="50"/>
      <c r="BP51" s="50"/>
      <c r="BQ51" s="50"/>
      <c r="BR51" s="51"/>
      <c r="BS51" s="50"/>
      <c r="BT51" s="50"/>
      <c r="BU51" s="50"/>
      <c r="BV51" s="51"/>
      <c r="BW51" s="103"/>
      <c r="BX51" s="10"/>
      <c r="BY51" s="7"/>
      <c r="BZ51" s="7"/>
      <c r="CA51" s="7"/>
      <c r="CB51" s="7"/>
      <c r="CC51" s="7"/>
      <c r="CD51" s="108"/>
      <c r="CE51" s="59"/>
      <c r="CF51" s="60"/>
      <c r="CG51" s="60"/>
      <c r="CH51" s="60"/>
      <c r="CI51" s="60"/>
      <c r="CJ51" s="51"/>
      <c r="CK51" s="10"/>
      <c r="CL51" s="51"/>
      <c r="CM51" s="50"/>
      <c r="CN51" s="50"/>
      <c r="CO51" s="50"/>
      <c r="CP51" s="50"/>
      <c r="CQ51" s="50"/>
      <c r="CR51" s="51"/>
      <c r="CS51" s="50"/>
      <c r="CT51" s="50"/>
      <c r="CU51" s="50"/>
      <c r="CV51" s="51"/>
      <c r="CW51" s="50"/>
      <c r="CX51" s="50"/>
      <c r="CY51" s="50"/>
      <c r="CZ51" s="51"/>
      <c r="DA51" s="103"/>
      <c r="DB51" s="7"/>
      <c r="DC51" s="7"/>
      <c r="DD51" s="7"/>
      <c r="DE51" s="50"/>
      <c r="DF51" s="7"/>
      <c r="DG51" s="7"/>
      <c r="DH51" s="7"/>
      <c r="DI51" s="7"/>
      <c r="DJ51" s="7"/>
      <c r="DK51" s="50"/>
      <c r="DL51" s="50"/>
      <c r="DM51" s="50"/>
      <c r="DN51" s="51"/>
      <c r="DO51" s="59"/>
      <c r="DP51" s="46"/>
      <c r="DQ51" s="46"/>
      <c r="DR51" s="46"/>
      <c r="DS51" s="46"/>
      <c r="DT51" s="49"/>
      <c r="DU51" s="46"/>
      <c r="DV51" s="50"/>
      <c r="DW51" s="50"/>
      <c r="DX51" s="51"/>
      <c r="DY51" s="50"/>
      <c r="DZ51" s="50"/>
      <c r="EA51" s="50"/>
      <c r="EB51" s="51"/>
      <c r="EC51" s="5"/>
      <c r="ED51" s="59"/>
      <c r="EE51" s="46"/>
      <c r="EF51" s="46"/>
      <c r="EG51" s="46"/>
      <c r="EH51" s="46"/>
      <c r="EI51" s="49"/>
      <c r="EJ51" s="46"/>
      <c r="EK51" s="50"/>
      <c r="EL51" s="50"/>
      <c r="EM51" s="51"/>
      <c r="EN51" s="50"/>
      <c r="EO51" s="50"/>
      <c r="EP51" s="50"/>
      <c r="EQ51" s="7"/>
      <c r="ER51" s="5"/>
      <c r="ES51">
        <f t="shared" si="32"/>
        <v>0</v>
      </c>
      <c r="EU51" s="16"/>
      <c r="EW51" s="16"/>
      <c r="EX51" s="16"/>
      <c r="EY51" s="16"/>
      <c r="FD51" s="16"/>
      <c r="FP51" s="16"/>
    </row>
    <row r="52" spans="1:172" x14ac:dyDescent="0.15">
      <c r="A52" s="47">
        <v>1000033</v>
      </c>
      <c r="B52" s="5"/>
      <c r="C52" s="45" t="str">
        <f>IF(A52="","",DBCS(VLOOKUP(A52,入力シート!A:E,3,FALSE)))</f>
        <v/>
      </c>
      <c r="D52" s="50"/>
      <c r="E52" s="50"/>
      <c r="F52" s="7"/>
      <c r="G52" s="123"/>
      <c r="H52" s="45"/>
      <c r="I52" s="51"/>
      <c r="J52" s="45"/>
      <c r="K52" s="51"/>
      <c r="L52" s="5"/>
      <c r="M52" s="10"/>
      <c r="N52" s="51"/>
      <c r="O52" s="123"/>
      <c r="P52" s="48"/>
      <c r="Q52" s="60"/>
      <c r="R52" s="51"/>
      <c r="S52" s="48"/>
      <c r="T52" s="51"/>
      <c r="U52" s="10"/>
      <c r="V52" s="59"/>
      <c r="W52" s="49"/>
      <c r="X52" s="59"/>
      <c r="Y52" s="49"/>
      <c r="Z52" s="59"/>
      <c r="AA52" s="49"/>
      <c r="AB52" s="46"/>
      <c r="AC52" s="48"/>
      <c r="AD52" s="45"/>
      <c r="AE52" s="50"/>
      <c r="AF52" s="50"/>
      <c r="AG52" s="51"/>
      <c r="AH52" s="45"/>
      <c r="AI52" s="46"/>
      <c r="AJ52" s="46"/>
      <c r="AK52" s="49"/>
      <c r="AL52" s="46"/>
      <c r="AM52" s="46"/>
      <c r="AN52" s="46"/>
      <c r="AO52" s="46"/>
      <c r="AP52" s="45"/>
      <c r="AQ52" s="50"/>
      <c r="AR52" s="60"/>
      <c r="AS52" s="50"/>
      <c r="AT52" s="58"/>
      <c r="AU52" s="50"/>
      <c r="AV52" s="60"/>
      <c r="AW52" s="60"/>
      <c r="AX52" s="60"/>
      <c r="AY52" s="129"/>
      <c r="AZ52" s="105"/>
      <c r="BA52" s="46"/>
      <c r="BB52" s="50"/>
      <c r="BC52" s="50"/>
      <c r="BD52" s="50"/>
      <c r="BE52" s="50"/>
      <c r="BF52" s="51"/>
      <c r="BG52" s="10"/>
      <c r="BH52" s="51"/>
      <c r="BI52" s="46"/>
      <c r="BJ52" s="50"/>
      <c r="BK52" s="50"/>
      <c r="BL52" s="50"/>
      <c r="BM52" s="50"/>
      <c r="BN52" s="51"/>
      <c r="BO52" s="50"/>
      <c r="BP52" s="50"/>
      <c r="BQ52" s="50"/>
      <c r="BR52" s="51"/>
      <c r="BS52" s="50"/>
      <c r="BT52" s="50"/>
      <c r="BU52" s="50"/>
      <c r="BV52" s="51"/>
      <c r="BW52" s="103"/>
      <c r="BX52" s="10"/>
      <c r="BY52" s="7"/>
      <c r="BZ52" s="7"/>
      <c r="CA52" s="7"/>
      <c r="CB52" s="7"/>
      <c r="CC52" s="7"/>
      <c r="CD52" s="108"/>
      <c r="CE52" s="59"/>
      <c r="CF52" s="60"/>
      <c r="CG52" s="60"/>
      <c r="CH52" s="60"/>
      <c r="CI52" s="60"/>
      <c r="CJ52" s="51"/>
      <c r="CK52" s="10"/>
      <c r="CL52" s="51"/>
      <c r="CM52" s="50"/>
      <c r="CN52" s="50"/>
      <c r="CO52" s="50"/>
      <c r="CP52" s="50"/>
      <c r="CQ52" s="50"/>
      <c r="CR52" s="51"/>
      <c r="CS52" s="50"/>
      <c r="CT52" s="50"/>
      <c r="CU52" s="50"/>
      <c r="CV52" s="51"/>
      <c r="CW52" s="50"/>
      <c r="CX52" s="50"/>
      <c r="CY52" s="50"/>
      <c r="CZ52" s="51"/>
      <c r="DA52" s="103"/>
      <c r="DB52" s="7"/>
      <c r="DC52" s="7"/>
      <c r="DD52" s="7"/>
      <c r="DE52" s="50"/>
      <c r="DF52" s="7"/>
      <c r="DG52" s="7"/>
      <c r="DH52" s="7"/>
      <c r="DI52" s="7"/>
      <c r="DJ52" s="7"/>
      <c r="DK52" s="50"/>
      <c r="DL52" s="50"/>
      <c r="DM52" s="50"/>
      <c r="DN52" s="51"/>
      <c r="DO52" s="59"/>
      <c r="DP52" s="46"/>
      <c r="DQ52" s="46"/>
      <c r="DR52" s="46"/>
      <c r="DS52" s="46"/>
      <c r="DT52" s="49"/>
      <c r="DU52" s="46"/>
      <c r="DV52" s="50"/>
      <c r="DW52" s="50"/>
      <c r="DX52" s="51"/>
      <c r="DY52" s="50"/>
      <c r="DZ52" s="50"/>
      <c r="EA52" s="50"/>
      <c r="EB52" s="51"/>
      <c r="EC52" s="5"/>
      <c r="ED52" s="59"/>
      <c r="EE52" s="46"/>
      <c r="EF52" s="46"/>
      <c r="EG52" s="46"/>
      <c r="EH52" s="46"/>
      <c r="EI52" s="49"/>
      <c r="EJ52" s="46"/>
      <c r="EK52" s="50"/>
      <c r="EL52" s="50"/>
      <c r="EM52" s="51"/>
      <c r="EN52" s="50"/>
      <c r="EO52" s="50"/>
      <c r="EP52" s="50"/>
      <c r="EQ52" s="7"/>
      <c r="ER52" s="5"/>
      <c r="ES52">
        <f t="shared" si="32"/>
        <v>0</v>
      </c>
      <c r="EU52" s="16"/>
      <c r="EW52" s="16"/>
      <c r="EX52" s="16"/>
      <c r="EY52" s="16"/>
      <c r="FD52" s="16"/>
      <c r="FP52" s="16"/>
    </row>
    <row r="53" spans="1:172" x14ac:dyDescent="0.15">
      <c r="A53" s="47">
        <v>1000034</v>
      </c>
      <c r="B53" s="5"/>
      <c r="C53" s="45" t="str">
        <f>IF(A53="","",DBCS(VLOOKUP(A53,入力シート!A:E,3,FALSE)))</f>
        <v/>
      </c>
      <c r="D53" s="50"/>
      <c r="E53" s="50"/>
      <c r="F53" s="7"/>
      <c r="G53" s="123"/>
      <c r="H53" s="45"/>
      <c r="I53" s="51"/>
      <c r="J53" s="45"/>
      <c r="K53" s="51"/>
      <c r="L53" s="5"/>
      <c r="M53" s="10"/>
      <c r="N53" s="51"/>
      <c r="O53" s="123"/>
      <c r="P53" s="48"/>
      <c r="Q53" s="60"/>
      <c r="R53" s="51"/>
      <c r="S53" s="48"/>
      <c r="T53" s="51"/>
      <c r="U53" s="10"/>
      <c r="V53" s="59"/>
      <c r="W53" s="49"/>
      <c r="X53" s="59"/>
      <c r="Y53" s="49"/>
      <c r="Z53" s="59"/>
      <c r="AA53" s="49"/>
      <c r="AB53" s="46"/>
      <c r="AC53" s="48"/>
      <c r="AD53" s="45"/>
      <c r="AE53" s="50"/>
      <c r="AF53" s="50"/>
      <c r="AG53" s="51"/>
      <c r="AH53" s="45"/>
      <c r="AI53" s="46"/>
      <c r="AJ53" s="46"/>
      <c r="AK53" s="49"/>
      <c r="AL53" s="46"/>
      <c r="AM53" s="46"/>
      <c r="AN53" s="46"/>
      <c r="AO53" s="46"/>
      <c r="AP53" s="45"/>
      <c r="AQ53" s="50"/>
      <c r="AR53" s="60"/>
      <c r="AS53" s="50"/>
      <c r="AT53" s="58"/>
      <c r="AU53" s="50"/>
      <c r="AV53" s="60"/>
      <c r="AW53" s="60"/>
      <c r="AX53" s="60"/>
      <c r="AY53" s="129"/>
      <c r="AZ53" s="105"/>
      <c r="BA53" s="46"/>
      <c r="BB53" s="50"/>
      <c r="BC53" s="50"/>
      <c r="BD53" s="50"/>
      <c r="BE53" s="50"/>
      <c r="BF53" s="51"/>
      <c r="BG53" s="10"/>
      <c r="BH53" s="51"/>
      <c r="BI53" s="46"/>
      <c r="BJ53" s="50"/>
      <c r="BK53" s="50"/>
      <c r="BL53" s="50"/>
      <c r="BM53" s="50"/>
      <c r="BN53" s="51"/>
      <c r="BO53" s="50"/>
      <c r="BP53" s="50"/>
      <c r="BQ53" s="50"/>
      <c r="BR53" s="51"/>
      <c r="BS53" s="50"/>
      <c r="BT53" s="50"/>
      <c r="BU53" s="50"/>
      <c r="BV53" s="51"/>
      <c r="BW53" s="103"/>
      <c r="BX53" s="10"/>
      <c r="BY53" s="7"/>
      <c r="BZ53" s="7"/>
      <c r="CA53" s="7"/>
      <c r="CB53" s="7"/>
      <c r="CC53" s="7"/>
      <c r="CD53" s="108"/>
      <c r="CE53" s="59"/>
      <c r="CF53" s="60"/>
      <c r="CG53" s="60"/>
      <c r="CH53" s="60"/>
      <c r="CI53" s="60"/>
      <c r="CJ53" s="51"/>
      <c r="CK53" s="10"/>
      <c r="CL53" s="51"/>
      <c r="CM53" s="50"/>
      <c r="CN53" s="50"/>
      <c r="CO53" s="50"/>
      <c r="CP53" s="50"/>
      <c r="CQ53" s="50"/>
      <c r="CR53" s="51"/>
      <c r="CS53" s="50"/>
      <c r="CT53" s="50"/>
      <c r="CU53" s="50"/>
      <c r="CV53" s="51"/>
      <c r="CW53" s="50"/>
      <c r="CX53" s="50"/>
      <c r="CY53" s="50"/>
      <c r="CZ53" s="51"/>
      <c r="DA53" s="103"/>
      <c r="DB53" s="7"/>
      <c r="DC53" s="7"/>
      <c r="DD53" s="7"/>
      <c r="DE53" s="50"/>
      <c r="DF53" s="7"/>
      <c r="DG53" s="7"/>
      <c r="DH53" s="7"/>
      <c r="DI53" s="7"/>
      <c r="DJ53" s="7"/>
      <c r="DK53" s="50"/>
      <c r="DL53" s="50"/>
      <c r="DM53" s="50"/>
      <c r="DN53" s="51"/>
      <c r="DO53" s="59"/>
      <c r="DP53" s="46"/>
      <c r="DQ53" s="46"/>
      <c r="DR53" s="46"/>
      <c r="DS53" s="46"/>
      <c r="DT53" s="49"/>
      <c r="DU53" s="46"/>
      <c r="DV53" s="50"/>
      <c r="DW53" s="50"/>
      <c r="DX53" s="51"/>
      <c r="DY53" s="50"/>
      <c r="DZ53" s="50"/>
      <c r="EA53" s="50"/>
      <c r="EB53" s="51"/>
      <c r="EC53" s="5"/>
      <c r="ED53" s="59"/>
      <c r="EE53" s="46"/>
      <c r="EF53" s="46"/>
      <c r="EG53" s="46"/>
      <c r="EH53" s="46"/>
      <c r="EI53" s="49"/>
      <c r="EJ53" s="46"/>
      <c r="EK53" s="50"/>
      <c r="EL53" s="50"/>
      <c r="EM53" s="51"/>
      <c r="EN53" s="50"/>
      <c r="EO53" s="50"/>
      <c r="EP53" s="50"/>
      <c r="EQ53" s="7"/>
      <c r="ER53" s="5"/>
      <c r="ES53">
        <f t="shared" si="32"/>
        <v>0</v>
      </c>
      <c r="EU53" s="16"/>
      <c r="EW53" s="16"/>
      <c r="EX53" s="16"/>
      <c r="EY53" s="16"/>
      <c r="FD53" s="16"/>
      <c r="FP53" s="16"/>
    </row>
    <row r="54" spans="1:172" x14ac:dyDescent="0.15">
      <c r="A54" s="47">
        <v>1000035</v>
      </c>
      <c r="B54" s="5"/>
      <c r="C54" s="45" t="str">
        <f>IF(A54="","",DBCS(VLOOKUP(A54,入力シート!A:E,3,FALSE)))</f>
        <v/>
      </c>
      <c r="D54" s="50"/>
      <c r="E54" s="50"/>
      <c r="F54" s="7"/>
      <c r="G54" s="123"/>
      <c r="H54" s="45"/>
      <c r="I54" s="51"/>
      <c r="J54" s="45"/>
      <c r="K54" s="51"/>
      <c r="L54" s="5"/>
      <c r="M54" s="10"/>
      <c r="N54" s="51"/>
      <c r="O54" s="123"/>
      <c r="P54" s="48"/>
      <c r="Q54" s="60"/>
      <c r="R54" s="51"/>
      <c r="S54" s="48"/>
      <c r="T54" s="51"/>
      <c r="U54" s="10"/>
      <c r="V54" s="59"/>
      <c r="W54" s="49"/>
      <c r="X54" s="59"/>
      <c r="Y54" s="49"/>
      <c r="Z54" s="59"/>
      <c r="AA54" s="49"/>
      <c r="AB54" s="46"/>
      <c r="AC54" s="48"/>
      <c r="AD54" s="45"/>
      <c r="AE54" s="50"/>
      <c r="AF54" s="50"/>
      <c r="AG54" s="51"/>
      <c r="AH54" s="45"/>
      <c r="AI54" s="46"/>
      <c r="AJ54" s="46"/>
      <c r="AK54" s="49"/>
      <c r="AL54" s="46"/>
      <c r="AM54" s="46"/>
      <c r="AN54" s="46"/>
      <c r="AO54" s="46"/>
      <c r="AP54" s="45"/>
      <c r="AQ54" s="50"/>
      <c r="AR54" s="60"/>
      <c r="AS54" s="50"/>
      <c r="AT54" s="58"/>
      <c r="AU54" s="50"/>
      <c r="AV54" s="60"/>
      <c r="AW54" s="60"/>
      <c r="AX54" s="60"/>
      <c r="AY54" s="129"/>
      <c r="AZ54" s="105"/>
      <c r="BA54" s="46"/>
      <c r="BB54" s="50"/>
      <c r="BC54" s="50"/>
      <c r="BD54" s="50"/>
      <c r="BE54" s="50"/>
      <c r="BF54" s="51"/>
      <c r="BG54" s="10"/>
      <c r="BH54" s="51"/>
      <c r="BI54" s="46"/>
      <c r="BJ54" s="50"/>
      <c r="BK54" s="50"/>
      <c r="BL54" s="50"/>
      <c r="BM54" s="50"/>
      <c r="BN54" s="51"/>
      <c r="BO54" s="50"/>
      <c r="BP54" s="50"/>
      <c r="BQ54" s="50"/>
      <c r="BR54" s="51"/>
      <c r="BS54" s="50"/>
      <c r="BT54" s="50"/>
      <c r="BU54" s="50"/>
      <c r="BV54" s="51"/>
      <c r="BW54" s="103"/>
      <c r="BX54" s="10"/>
      <c r="BY54" s="7"/>
      <c r="BZ54" s="7"/>
      <c r="CA54" s="7"/>
      <c r="CB54" s="7"/>
      <c r="CC54" s="7"/>
      <c r="CD54" s="108"/>
      <c r="CE54" s="59"/>
      <c r="CF54" s="60"/>
      <c r="CG54" s="60"/>
      <c r="CH54" s="60"/>
      <c r="CI54" s="60"/>
      <c r="CJ54" s="51"/>
      <c r="CK54" s="10"/>
      <c r="CL54" s="51"/>
      <c r="CM54" s="50"/>
      <c r="CN54" s="50"/>
      <c r="CO54" s="50"/>
      <c r="CP54" s="50"/>
      <c r="CQ54" s="50"/>
      <c r="CR54" s="51"/>
      <c r="CS54" s="50"/>
      <c r="CT54" s="50"/>
      <c r="CU54" s="50"/>
      <c r="CV54" s="51"/>
      <c r="CW54" s="50"/>
      <c r="CX54" s="50"/>
      <c r="CY54" s="50"/>
      <c r="CZ54" s="51"/>
      <c r="DA54" s="103"/>
      <c r="DB54" s="7"/>
      <c r="DC54" s="7"/>
      <c r="DD54" s="7"/>
      <c r="DE54" s="50"/>
      <c r="DF54" s="7"/>
      <c r="DG54" s="7"/>
      <c r="DH54" s="7"/>
      <c r="DI54" s="7"/>
      <c r="DJ54" s="7"/>
      <c r="DK54" s="50"/>
      <c r="DL54" s="50"/>
      <c r="DM54" s="50"/>
      <c r="DN54" s="51"/>
      <c r="DO54" s="59"/>
      <c r="DP54" s="46"/>
      <c r="DQ54" s="46"/>
      <c r="DR54" s="46"/>
      <c r="DS54" s="46"/>
      <c r="DT54" s="49"/>
      <c r="DU54" s="46"/>
      <c r="DV54" s="50"/>
      <c r="DW54" s="50"/>
      <c r="DX54" s="51"/>
      <c r="DY54" s="50"/>
      <c r="DZ54" s="50"/>
      <c r="EA54" s="50"/>
      <c r="EB54" s="51"/>
      <c r="EC54" s="5"/>
      <c r="ED54" s="59"/>
      <c r="EE54" s="46"/>
      <c r="EF54" s="46"/>
      <c r="EG54" s="46"/>
      <c r="EH54" s="46"/>
      <c r="EI54" s="49"/>
      <c r="EJ54" s="46"/>
      <c r="EK54" s="50"/>
      <c r="EL54" s="50"/>
      <c r="EM54" s="51"/>
      <c r="EN54" s="50"/>
      <c r="EO54" s="50"/>
      <c r="EP54" s="50"/>
      <c r="EQ54" s="7"/>
      <c r="ER54" s="5"/>
      <c r="ES54">
        <f t="shared" si="32"/>
        <v>0</v>
      </c>
      <c r="EU54" s="16"/>
      <c r="EW54" s="16"/>
      <c r="EX54" s="16"/>
      <c r="EY54" s="16"/>
      <c r="FD54" s="16"/>
      <c r="FP54" s="16"/>
    </row>
    <row r="55" spans="1:172" x14ac:dyDescent="0.15">
      <c r="A55" s="47">
        <v>1000036</v>
      </c>
      <c r="B55" s="5"/>
      <c r="C55" s="45" t="str">
        <f>IF(A55="","",DBCS(VLOOKUP(A55,入力シート!A:E,3,FALSE)))</f>
        <v/>
      </c>
      <c r="D55" s="50"/>
      <c r="E55" s="50"/>
      <c r="F55" s="7"/>
      <c r="G55" s="123"/>
      <c r="H55" s="45"/>
      <c r="I55" s="51"/>
      <c r="J55" s="45"/>
      <c r="K55" s="51"/>
      <c r="L55" s="5"/>
      <c r="M55" s="10"/>
      <c r="N55" s="51"/>
      <c r="O55" s="123"/>
      <c r="P55" s="48"/>
      <c r="Q55" s="60"/>
      <c r="R55" s="51"/>
      <c r="S55" s="48"/>
      <c r="T55" s="51"/>
      <c r="U55" s="10"/>
      <c r="V55" s="59"/>
      <c r="W55" s="49"/>
      <c r="X55" s="59"/>
      <c r="Y55" s="49"/>
      <c r="Z55" s="59"/>
      <c r="AA55" s="49"/>
      <c r="AB55" s="46"/>
      <c r="AC55" s="48"/>
      <c r="AD55" s="45"/>
      <c r="AE55" s="50"/>
      <c r="AF55" s="50"/>
      <c r="AG55" s="51"/>
      <c r="AH55" s="45"/>
      <c r="AI55" s="46"/>
      <c r="AJ55" s="46"/>
      <c r="AK55" s="49"/>
      <c r="AL55" s="46"/>
      <c r="AM55" s="46"/>
      <c r="AN55" s="46"/>
      <c r="AO55" s="46"/>
      <c r="AP55" s="45"/>
      <c r="AQ55" s="50"/>
      <c r="AR55" s="60"/>
      <c r="AS55" s="50"/>
      <c r="AT55" s="58"/>
      <c r="AU55" s="50"/>
      <c r="AV55" s="60"/>
      <c r="AW55" s="60"/>
      <c r="AX55" s="60"/>
      <c r="AY55" s="129"/>
      <c r="AZ55" s="105"/>
      <c r="BA55" s="46"/>
      <c r="BB55" s="50"/>
      <c r="BC55" s="50"/>
      <c r="BD55" s="50"/>
      <c r="BE55" s="50"/>
      <c r="BF55" s="51"/>
      <c r="BG55" s="10"/>
      <c r="BH55" s="51"/>
      <c r="BI55" s="46"/>
      <c r="BJ55" s="50"/>
      <c r="BK55" s="50"/>
      <c r="BL55" s="50"/>
      <c r="BM55" s="50"/>
      <c r="BN55" s="51"/>
      <c r="BO55" s="50"/>
      <c r="BP55" s="50"/>
      <c r="BQ55" s="50"/>
      <c r="BR55" s="51"/>
      <c r="BS55" s="50"/>
      <c r="BT55" s="50"/>
      <c r="BU55" s="50"/>
      <c r="BV55" s="51"/>
      <c r="BW55" s="103"/>
      <c r="BX55" s="10"/>
      <c r="BY55" s="7"/>
      <c r="BZ55" s="7"/>
      <c r="CA55" s="7"/>
      <c r="CB55" s="7"/>
      <c r="CC55" s="7"/>
      <c r="CD55" s="108"/>
      <c r="CE55" s="59"/>
      <c r="CF55" s="60"/>
      <c r="CG55" s="60"/>
      <c r="CH55" s="60"/>
      <c r="CI55" s="60"/>
      <c r="CJ55" s="51"/>
      <c r="CK55" s="10"/>
      <c r="CL55" s="51"/>
      <c r="CM55" s="50"/>
      <c r="CN55" s="50"/>
      <c r="CO55" s="50"/>
      <c r="CP55" s="50"/>
      <c r="CQ55" s="50"/>
      <c r="CR55" s="51"/>
      <c r="CS55" s="50"/>
      <c r="CT55" s="50"/>
      <c r="CU55" s="50"/>
      <c r="CV55" s="51"/>
      <c r="CW55" s="50"/>
      <c r="CX55" s="50"/>
      <c r="CY55" s="50"/>
      <c r="CZ55" s="51"/>
      <c r="DA55" s="103"/>
      <c r="DB55" s="7"/>
      <c r="DC55" s="7"/>
      <c r="DD55" s="7"/>
      <c r="DE55" s="50"/>
      <c r="DF55" s="7"/>
      <c r="DG55" s="7"/>
      <c r="DH55" s="7"/>
      <c r="DI55" s="7"/>
      <c r="DJ55" s="7"/>
      <c r="DK55" s="50"/>
      <c r="DL55" s="50"/>
      <c r="DM55" s="50"/>
      <c r="DN55" s="51"/>
      <c r="DO55" s="59"/>
      <c r="DP55" s="46"/>
      <c r="DQ55" s="46"/>
      <c r="DR55" s="46"/>
      <c r="DS55" s="46"/>
      <c r="DT55" s="49"/>
      <c r="DU55" s="46"/>
      <c r="DV55" s="50"/>
      <c r="DW55" s="50"/>
      <c r="DX55" s="51"/>
      <c r="DY55" s="50"/>
      <c r="DZ55" s="50"/>
      <c r="EA55" s="50"/>
      <c r="EB55" s="51"/>
      <c r="EC55" s="5"/>
      <c r="ED55" s="59"/>
      <c r="EE55" s="46"/>
      <c r="EF55" s="46"/>
      <c r="EG55" s="46"/>
      <c r="EH55" s="46"/>
      <c r="EI55" s="49"/>
      <c r="EJ55" s="46"/>
      <c r="EK55" s="50"/>
      <c r="EL55" s="50"/>
      <c r="EM55" s="51"/>
      <c r="EN55" s="50"/>
      <c r="EO55" s="50"/>
      <c r="EP55" s="50"/>
      <c r="EQ55" s="7"/>
      <c r="ER55" s="5"/>
      <c r="ES55">
        <f t="shared" si="32"/>
        <v>0</v>
      </c>
      <c r="EU55" s="16"/>
      <c r="EW55" s="16"/>
      <c r="EX55" s="16"/>
      <c r="EY55" s="16"/>
      <c r="FD55" s="16"/>
      <c r="FP55" s="16"/>
    </row>
    <row r="56" spans="1:172" x14ac:dyDescent="0.15">
      <c r="A56" s="47">
        <v>1000037</v>
      </c>
      <c r="B56" s="5"/>
      <c r="C56" s="45" t="str">
        <f>IF(A56="","",DBCS(VLOOKUP(A56,入力シート!A:E,3,FALSE)))</f>
        <v/>
      </c>
      <c r="D56" s="50"/>
      <c r="E56" s="50"/>
      <c r="F56" s="7"/>
      <c r="G56" s="123"/>
      <c r="H56" s="45"/>
      <c r="I56" s="51"/>
      <c r="J56" s="45"/>
      <c r="K56" s="51"/>
      <c r="L56" s="5"/>
      <c r="M56" s="10"/>
      <c r="N56" s="51"/>
      <c r="O56" s="123"/>
      <c r="P56" s="48"/>
      <c r="Q56" s="60"/>
      <c r="R56" s="51"/>
      <c r="S56" s="48"/>
      <c r="T56" s="51"/>
      <c r="U56" s="10"/>
      <c r="V56" s="59"/>
      <c r="W56" s="49"/>
      <c r="X56" s="59"/>
      <c r="Y56" s="49"/>
      <c r="Z56" s="59"/>
      <c r="AA56" s="49"/>
      <c r="AB56" s="46"/>
      <c r="AC56" s="48"/>
      <c r="AD56" s="45"/>
      <c r="AE56" s="50"/>
      <c r="AF56" s="50"/>
      <c r="AG56" s="51"/>
      <c r="AH56" s="45"/>
      <c r="AI56" s="46"/>
      <c r="AJ56" s="46"/>
      <c r="AK56" s="49"/>
      <c r="AL56" s="46"/>
      <c r="AM56" s="46"/>
      <c r="AN56" s="46"/>
      <c r="AO56" s="46"/>
      <c r="AP56" s="45"/>
      <c r="AQ56" s="50"/>
      <c r="AR56" s="60"/>
      <c r="AS56" s="50"/>
      <c r="AT56" s="58"/>
      <c r="AU56" s="50"/>
      <c r="AV56" s="60"/>
      <c r="AW56" s="60"/>
      <c r="AX56" s="60"/>
      <c r="AY56" s="129"/>
      <c r="AZ56" s="105"/>
      <c r="BA56" s="46"/>
      <c r="BB56" s="50"/>
      <c r="BC56" s="50"/>
      <c r="BD56" s="50"/>
      <c r="BE56" s="50"/>
      <c r="BF56" s="51"/>
      <c r="BG56" s="10"/>
      <c r="BH56" s="51"/>
      <c r="BI56" s="46"/>
      <c r="BJ56" s="50"/>
      <c r="BK56" s="50"/>
      <c r="BL56" s="50"/>
      <c r="BM56" s="50"/>
      <c r="BN56" s="51"/>
      <c r="BO56" s="50"/>
      <c r="BP56" s="50"/>
      <c r="BQ56" s="50"/>
      <c r="BR56" s="51"/>
      <c r="BS56" s="50"/>
      <c r="BT56" s="50"/>
      <c r="BU56" s="50"/>
      <c r="BV56" s="51"/>
      <c r="BW56" s="103"/>
      <c r="BX56" s="10"/>
      <c r="BY56" s="7"/>
      <c r="BZ56" s="7"/>
      <c r="CA56" s="7"/>
      <c r="CB56" s="7"/>
      <c r="CC56" s="7"/>
      <c r="CD56" s="108"/>
      <c r="CE56" s="59"/>
      <c r="CF56" s="60"/>
      <c r="CG56" s="60"/>
      <c r="CH56" s="60"/>
      <c r="CI56" s="60"/>
      <c r="CJ56" s="51"/>
      <c r="CK56" s="10"/>
      <c r="CL56" s="51"/>
      <c r="CM56" s="50"/>
      <c r="CN56" s="50"/>
      <c r="CO56" s="50"/>
      <c r="CP56" s="50"/>
      <c r="CQ56" s="50"/>
      <c r="CR56" s="51"/>
      <c r="CS56" s="50"/>
      <c r="CT56" s="50"/>
      <c r="CU56" s="50"/>
      <c r="CV56" s="51"/>
      <c r="CW56" s="50"/>
      <c r="CX56" s="50"/>
      <c r="CY56" s="50"/>
      <c r="CZ56" s="51"/>
      <c r="DA56" s="103"/>
      <c r="DB56" s="7"/>
      <c r="DC56" s="7"/>
      <c r="DD56" s="7"/>
      <c r="DE56" s="50"/>
      <c r="DF56" s="7"/>
      <c r="DG56" s="7"/>
      <c r="DH56" s="7"/>
      <c r="DI56" s="7"/>
      <c r="DJ56" s="7"/>
      <c r="DK56" s="50"/>
      <c r="DL56" s="50"/>
      <c r="DM56" s="50"/>
      <c r="DN56" s="51"/>
      <c r="DO56" s="59"/>
      <c r="DP56" s="46"/>
      <c r="DQ56" s="46"/>
      <c r="DR56" s="46"/>
      <c r="DS56" s="46"/>
      <c r="DT56" s="49"/>
      <c r="DU56" s="46"/>
      <c r="DV56" s="50"/>
      <c r="DW56" s="50"/>
      <c r="DX56" s="51"/>
      <c r="DY56" s="50"/>
      <c r="DZ56" s="50"/>
      <c r="EA56" s="50"/>
      <c r="EB56" s="51"/>
      <c r="EC56" s="5"/>
      <c r="ED56" s="59"/>
      <c r="EE56" s="46"/>
      <c r="EF56" s="46"/>
      <c r="EG56" s="46"/>
      <c r="EH56" s="46"/>
      <c r="EI56" s="49"/>
      <c r="EJ56" s="46"/>
      <c r="EK56" s="50"/>
      <c r="EL56" s="50"/>
      <c r="EM56" s="51"/>
      <c r="EN56" s="50"/>
      <c r="EO56" s="50"/>
      <c r="EP56" s="50"/>
      <c r="EQ56" s="7"/>
      <c r="ER56" s="5"/>
      <c r="ES56">
        <f t="shared" si="32"/>
        <v>0</v>
      </c>
      <c r="EU56" s="16"/>
      <c r="EW56" s="16"/>
      <c r="EX56" s="16"/>
      <c r="EY56" s="16"/>
      <c r="FD56" s="16"/>
      <c r="FP56" s="16"/>
    </row>
    <row r="57" spans="1:172" x14ac:dyDescent="0.15">
      <c r="A57" s="47">
        <v>1000038</v>
      </c>
      <c r="B57" s="5"/>
      <c r="C57" s="45" t="str">
        <f>IF(A57="","",DBCS(VLOOKUP(A57,入力シート!A:E,3,FALSE)))</f>
        <v/>
      </c>
      <c r="D57" s="50"/>
      <c r="E57" s="50"/>
      <c r="F57" s="7"/>
      <c r="G57" s="123"/>
      <c r="H57" s="45"/>
      <c r="I57" s="51"/>
      <c r="J57" s="45"/>
      <c r="K57" s="51"/>
      <c r="L57" s="5"/>
      <c r="M57" s="10"/>
      <c r="N57" s="51"/>
      <c r="O57" s="123"/>
      <c r="P57" s="48"/>
      <c r="Q57" s="60"/>
      <c r="R57" s="51"/>
      <c r="S57" s="48"/>
      <c r="T57" s="51"/>
      <c r="U57" s="10"/>
      <c r="V57" s="59"/>
      <c r="W57" s="49"/>
      <c r="X57" s="59"/>
      <c r="Y57" s="49"/>
      <c r="Z57" s="59"/>
      <c r="AA57" s="49"/>
      <c r="AB57" s="46"/>
      <c r="AC57" s="48"/>
      <c r="AD57" s="45"/>
      <c r="AE57" s="50"/>
      <c r="AF57" s="50"/>
      <c r="AG57" s="51"/>
      <c r="AH57" s="45"/>
      <c r="AI57" s="46"/>
      <c r="AJ57" s="46"/>
      <c r="AK57" s="49"/>
      <c r="AL57" s="46"/>
      <c r="AM57" s="46"/>
      <c r="AN57" s="46"/>
      <c r="AO57" s="46"/>
      <c r="AP57" s="45"/>
      <c r="AQ57" s="50"/>
      <c r="AR57" s="60"/>
      <c r="AS57" s="50"/>
      <c r="AT57" s="58"/>
      <c r="AU57" s="50"/>
      <c r="AV57" s="60"/>
      <c r="AW57" s="60"/>
      <c r="AX57" s="60"/>
      <c r="AY57" s="129"/>
      <c r="AZ57" s="105"/>
      <c r="BA57" s="46"/>
      <c r="BB57" s="50"/>
      <c r="BC57" s="50"/>
      <c r="BD57" s="50"/>
      <c r="BE57" s="50"/>
      <c r="BF57" s="51"/>
      <c r="BG57" s="10"/>
      <c r="BH57" s="51"/>
      <c r="BI57" s="46"/>
      <c r="BJ57" s="50"/>
      <c r="BK57" s="50"/>
      <c r="BL57" s="50"/>
      <c r="BM57" s="50"/>
      <c r="BN57" s="51"/>
      <c r="BO57" s="50"/>
      <c r="BP57" s="50"/>
      <c r="BQ57" s="50"/>
      <c r="BR57" s="51"/>
      <c r="BS57" s="50"/>
      <c r="BT57" s="50"/>
      <c r="BU57" s="50"/>
      <c r="BV57" s="51"/>
      <c r="BW57" s="103"/>
      <c r="BX57" s="10"/>
      <c r="BY57" s="7"/>
      <c r="BZ57" s="7"/>
      <c r="CA57" s="7"/>
      <c r="CB57" s="7"/>
      <c r="CC57" s="7"/>
      <c r="CD57" s="108"/>
      <c r="CE57" s="59"/>
      <c r="CF57" s="60"/>
      <c r="CG57" s="60"/>
      <c r="CH57" s="60"/>
      <c r="CI57" s="60"/>
      <c r="CJ57" s="51"/>
      <c r="CK57" s="10"/>
      <c r="CL57" s="51"/>
      <c r="CM57" s="50"/>
      <c r="CN57" s="50"/>
      <c r="CO57" s="50"/>
      <c r="CP57" s="50"/>
      <c r="CQ57" s="50"/>
      <c r="CR57" s="51"/>
      <c r="CS57" s="50"/>
      <c r="CT57" s="50"/>
      <c r="CU57" s="50"/>
      <c r="CV57" s="51"/>
      <c r="CW57" s="50"/>
      <c r="CX57" s="50"/>
      <c r="CY57" s="50"/>
      <c r="CZ57" s="51"/>
      <c r="DA57" s="103"/>
      <c r="DB57" s="7"/>
      <c r="DC57" s="7"/>
      <c r="DD57" s="7"/>
      <c r="DE57" s="50"/>
      <c r="DF57" s="7"/>
      <c r="DG57" s="7"/>
      <c r="DH57" s="7"/>
      <c r="DI57" s="7"/>
      <c r="DJ57" s="7"/>
      <c r="DK57" s="50"/>
      <c r="DL57" s="50"/>
      <c r="DM57" s="50"/>
      <c r="DN57" s="51"/>
      <c r="DO57" s="59"/>
      <c r="DP57" s="46"/>
      <c r="DQ57" s="46"/>
      <c r="DR57" s="46"/>
      <c r="DS57" s="46"/>
      <c r="DT57" s="49"/>
      <c r="DU57" s="46"/>
      <c r="DV57" s="50"/>
      <c r="DW57" s="50"/>
      <c r="DX57" s="51"/>
      <c r="DY57" s="50"/>
      <c r="DZ57" s="50"/>
      <c r="EA57" s="50"/>
      <c r="EB57" s="51"/>
      <c r="EC57" s="5"/>
      <c r="ED57" s="59"/>
      <c r="EE57" s="46"/>
      <c r="EF57" s="46"/>
      <c r="EG57" s="46"/>
      <c r="EH57" s="46"/>
      <c r="EI57" s="49"/>
      <c r="EJ57" s="46"/>
      <c r="EK57" s="50"/>
      <c r="EL57" s="50"/>
      <c r="EM57" s="51"/>
      <c r="EN57" s="50"/>
      <c r="EO57" s="50"/>
      <c r="EP57" s="50"/>
      <c r="EQ57" s="7"/>
      <c r="ER57" s="5"/>
      <c r="ES57">
        <f t="shared" si="32"/>
        <v>0</v>
      </c>
      <c r="EU57" s="16"/>
      <c r="EW57" s="16"/>
      <c r="EX57" s="16"/>
      <c r="EY57" s="16"/>
      <c r="FD57" s="16"/>
      <c r="FP57" s="16"/>
    </row>
    <row r="58" spans="1:172" x14ac:dyDescent="0.15">
      <c r="A58" s="47">
        <v>1000039</v>
      </c>
      <c r="B58" s="5"/>
      <c r="C58" s="45" t="str">
        <f>IF(A58="","",DBCS(VLOOKUP(A58,入力シート!A:E,3,FALSE)))</f>
        <v/>
      </c>
      <c r="D58" s="50"/>
      <c r="E58" s="50"/>
      <c r="F58" s="7"/>
      <c r="G58" s="123"/>
      <c r="H58" s="45"/>
      <c r="I58" s="51"/>
      <c r="J58" s="45"/>
      <c r="K58" s="51"/>
      <c r="L58" s="5"/>
      <c r="M58" s="10"/>
      <c r="N58" s="51"/>
      <c r="O58" s="123"/>
      <c r="P58" s="48"/>
      <c r="Q58" s="60"/>
      <c r="R58" s="51"/>
      <c r="S58" s="48"/>
      <c r="T58" s="51"/>
      <c r="U58" s="10"/>
      <c r="V58" s="59"/>
      <c r="W58" s="49"/>
      <c r="X58" s="59"/>
      <c r="Y58" s="49"/>
      <c r="Z58" s="59"/>
      <c r="AA58" s="49"/>
      <c r="AB58" s="46"/>
      <c r="AC58" s="48"/>
      <c r="AD58" s="45"/>
      <c r="AE58" s="50"/>
      <c r="AF58" s="50"/>
      <c r="AG58" s="51"/>
      <c r="AH58" s="45"/>
      <c r="AI58" s="46"/>
      <c r="AJ58" s="46"/>
      <c r="AK58" s="49"/>
      <c r="AL58" s="46"/>
      <c r="AM58" s="46"/>
      <c r="AN58" s="46"/>
      <c r="AO58" s="46"/>
      <c r="AP58" s="45"/>
      <c r="AQ58" s="50"/>
      <c r="AR58" s="60"/>
      <c r="AS58" s="50"/>
      <c r="AT58" s="58"/>
      <c r="AU58" s="50"/>
      <c r="AV58" s="60"/>
      <c r="AW58" s="60"/>
      <c r="AX58" s="60"/>
      <c r="AY58" s="129"/>
      <c r="AZ58" s="105"/>
      <c r="BA58" s="46"/>
      <c r="BB58" s="50"/>
      <c r="BC58" s="50"/>
      <c r="BD58" s="50"/>
      <c r="BE58" s="50"/>
      <c r="BF58" s="51"/>
      <c r="BG58" s="10"/>
      <c r="BH58" s="51"/>
      <c r="BI58" s="46"/>
      <c r="BJ58" s="50"/>
      <c r="BK58" s="50"/>
      <c r="BL58" s="50"/>
      <c r="BM58" s="50"/>
      <c r="BN58" s="51"/>
      <c r="BO58" s="50"/>
      <c r="BP58" s="50"/>
      <c r="BQ58" s="50"/>
      <c r="BR58" s="51"/>
      <c r="BS58" s="50"/>
      <c r="BT58" s="50"/>
      <c r="BU58" s="50"/>
      <c r="BV58" s="51"/>
      <c r="BW58" s="103"/>
      <c r="BX58" s="10"/>
      <c r="BY58" s="7"/>
      <c r="BZ58" s="7"/>
      <c r="CA58" s="7"/>
      <c r="CB58" s="7"/>
      <c r="CC58" s="7"/>
      <c r="CD58" s="108"/>
      <c r="CE58" s="59"/>
      <c r="CF58" s="60"/>
      <c r="CG58" s="60"/>
      <c r="CH58" s="60"/>
      <c r="CI58" s="60"/>
      <c r="CJ58" s="51"/>
      <c r="CK58" s="10"/>
      <c r="CL58" s="51"/>
      <c r="CM58" s="50"/>
      <c r="CN58" s="50"/>
      <c r="CO58" s="50"/>
      <c r="CP58" s="50"/>
      <c r="CQ58" s="50"/>
      <c r="CR58" s="51"/>
      <c r="CS58" s="50"/>
      <c r="CT58" s="50"/>
      <c r="CU58" s="50"/>
      <c r="CV58" s="51"/>
      <c r="CW58" s="50"/>
      <c r="CX58" s="50"/>
      <c r="CY58" s="50"/>
      <c r="CZ58" s="51"/>
      <c r="DA58" s="103"/>
      <c r="DB58" s="7"/>
      <c r="DC58" s="7"/>
      <c r="DD58" s="7"/>
      <c r="DE58" s="50"/>
      <c r="DF58" s="7"/>
      <c r="DG58" s="7"/>
      <c r="DH58" s="7"/>
      <c r="DI58" s="7"/>
      <c r="DJ58" s="7"/>
      <c r="DK58" s="50"/>
      <c r="DL58" s="50"/>
      <c r="DM58" s="50"/>
      <c r="DN58" s="51"/>
      <c r="DO58" s="59"/>
      <c r="DP58" s="46"/>
      <c r="DQ58" s="46"/>
      <c r="DR58" s="46"/>
      <c r="DS58" s="46"/>
      <c r="DT58" s="49"/>
      <c r="DU58" s="46"/>
      <c r="DV58" s="50"/>
      <c r="DW58" s="50"/>
      <c r="DX58" s="51"/>
      <c r="DY58" s="50"/>
      <c r="DZ58" s="50"/>
      <c r="EA58" s="50"/>
      <c r="EB58" s="51"/>
      <c r="EC58" s="5"/>
      <c r="ED58" s="59"/>
      <c r="EE58" s="46"/>
      <c r="EF58" s="46"/>
      <c r="EG58" s="46"/>
      <c r="EH58" s="46"/>
      <c r="EI58" s="49"/>
      <c r="EJ58" s="46"/>
      <c r="EK58" s="50"/>
      <c r="EL58" s="50"/>
      <c r="EM58" s="51"/>
      <c r="EN58" s="50"/>
      <c r="EO58" s="50"/>
      <c r="EP58" s="50"/>
      <c r="EQ58" s="7"/>
      <c r="ER58" s="5"/>
      <c r="ES58">
        <f t="shared" si="32"/>
        <v>0</v>
      </c>
      <c r="EU58" s="16"/>
      <c r="EW58" s="16"/>
      <c r="EX58" s="16"/>
      <c r="EY58" s="16"/>
      <c r="FD58" s="16"/>
      <c r="FP58" s="16"/>
    </row>
    <row r="59" spans="1:172" x14ac:dyDescent="0.15">
      <c r="A59" s="47">
        <v>1000040</v>
      </c>
      <c r="B59" s="5"/>
      <c r="C59" s="45" t="str">
        <f>IF(A59="","",DBCS(VLOOKUP(A59,入力シート!A:E,3,FALSE)))</f>
        <v/>
      </c>
      <c r="D59" s="50"/>
      <c r="E59" s="50"/>
      <c r="F59" s="7"/>
      <c r="G59" s="123"/>
      <c r="H59" s="45"/>
      <c r="I59" s="51"/>
      <c r="J59" s="45"/>
      <c r="K59" s="51"/>
      <c r="L59" s="5"/>
      <c r="M59" s="10"/>
      <c r="N59" s="51"/>
      <c r="O59" s="123"/>
      <c r="P59" s="48"/>
      <c r="Q59" s="60"/>
      <c r="R59" s="51"/>
      <c r="S59" s="48"/>
      <c r="T59" s="51"/>
      <c r="U59" s="10"/>
      <c r="V59" s="59"/>
      <c r="W59" s="49"/>
      <c r="X59" s="59"/>
      <c r="Y59" s="49"/>
      <c r="Z59" s="59"/>
      <c r="AA59" s="49"/>
      <c r="AB59" s="46"/>
      <c r="AC59" s="48"/>
      <c r="AD59" s="45"/>
      <c r="AE59" s="50"/>
      <c r="AF59" s="50"/>
      <c r="AG59" s="51"/>
      <c r="AH59" s="45"/>
      <c r="AI59" s="46"/>
      <c r="AJ59" s="46"/>
      <c r="AK59" s="49"/>
      <c r="AL59" s="46"/>
      <c r="AM59" s="46"/>
      <c r="AN59" s="46"/>
      <c r="AO59" s="46"/>
      <c r="AP59" s="45"/>
      <c r="AQ59" s="50"/>
      <c r="AR59" s="60"/>
      <c r="AS59" s="50"/>
      <c r="AT59" s="58"/>
      <c r="AU59" s="50"/>
      <c r="AV59" s="60"/>
      <c r="AW59" s="60"/>
      <c r="AX59" s="60"/>
      <c r="AY59" s="129"/>
      <c r="AZ59" s="105"/>
      <c r="BA59" s="46"/>
      <c r="BB59" s="50"/>
      <c r="BC59" s="50"/>
      <c r="BD59" s="50"/>
      <c r="BE59" s="50"/>
      <c r="BF59" s="51"/>
      <c r="BG59" s="10"/>
      <c r="BH59" s="51"/>
      <c r="BI59" s="46"/>
      <c r="BJ59" s="50"/>
      <c r="BK59" s="50"/>
      <c r="BL59" s="50"/>
      <c r="BM59" s="50"/>
      <c r="BN59" s="51"/>
      <c r="BO59" s="50"/>
      <c r="BP59" s="50"/>
      <c r="BQ59" s="50"/>
      <c r="BR59" s="51"/>
      <c r="BS59" s="50"/>
      <c r="BT59" s="50"/>
      <c r="BU59" s="50"/>
      <c r="BV59" s="51"/>
      <c r="BW59" s="103"/>
      <c r="BX59" s="10"/>
      <c r="BY59" s="7"/>
      <c r="BZ59" s="7"/>
      <c r="CA59" s="7"/>
      <c r="CB59" s="7"/>
      <c r="CC59" s="7"/>
      <c r="CD59" s="108"/>
      <c r="CE59" s="59"/>
      <c r="CF59" s="60"/>
      <c r="CG59" s="60"/>
      <c r="CH59" s="60"/>
      <c r="CI59" s="60"/>
      <c r="CJ59" s="51"/>
      <c r="CK59" s="10"/>
      <c r="CL59" s="51"/>
      <c r="CM59" s="50"/>
      <c r="CN59" s="50"/>
      <c r="CO59" s="50"/>
      <c r="CP59" s="50"/>
      <c r="CQ59" s="50"/>
      <c r="CR59" s="51"/>
      <c r="CS59" s="50"/>
      <c r="CT59" s="50"/>
      <c r="CU59" s="50"/>
      <c r="CV59" s="51"/>
      <c r="CW59" s="50"/>
      <c r="CX59" s="50"/>
      <c r="CY59" s="50"/>
      <c r="CZ59" s="51"/>
      <c r="DA59" s="103"/>
      <c r="DB59" s="7"/>
      <c r="DC59" s="7"/>
      <c r="DD59" s="7"/>
      <c r="DE59" s="50"/>
      <c r="DF59" s="7"/>
      <c r="DG59" s="7"/>
      <c r="DH59" s="7"/>
      <c r="DI59" s="7"/>
      <c r="DJ59" s="7"/>
      <c r="DK59" s="50"/>
      <c r="DL59" s="50"/>
      <c r="DM59" s="50"/>
      <c r="DN59" s="51"/>
      <c r="DO59" s="59"/>
      <c r="DP59" s="46"/>
      <c r="DQ59" s="46"/>
      <c r="DR59" s="46"/>
      <c r="DS59" s="46"/>
      <c r="DT59" s="49"/>
      <c r="DU59" s="46"/>
      <c r="DV59" s="50"/>
      <c r="DW59" s="50"/>
      <c r="DX59" s="51"/>
      <c r="DY59" s="50"/>
      <c r="DZ59" s="50"/>
      <c r="EA59" s="50"/>
      <c r="EB59" s="51"/>
      <c r="EC59" s="5"/>
      <c r="ED59" s="59"/>
      <c r="EE59" s="46"/>
      <c r="EF59" s="46"/>
      <c r="EG59" s="46"/>
      <c r="EH59" s="46"/>
      <c r="EI59" s="49"/>
      <c r="EJ59" s="46"/>
      <c r="EK59" s="50"/>
      <c r="EL59" s="50"/>
      <c r="EM59" s="51"/>
      <c r="EN59" s="50"/>
      <c r="EO59" s="50"/>
      <c r="EP59" s="50"/>
      <c r="EQ59" s="7"/>
      <c r="ER59" s="5"/>
      <c r="ES59">
        <f t="shared" si="32"/>
        <v>0</v>
      </c>
      <c r="EU59" s="16"/>
      <c r="EW59" s="16"/>
      <c r="EX59" s="16"/>
      <c r="EY59" s="16"/>
      <c r="FD59" s="16"/>
      <c r="FP59" s="16"/>
    </row>
    <row r="60" spans="1:172" x14ac:dyDescent="0.15">
      <c r="A60" s="47">
        <v>1000041</v>
      </c>
      <c r="B60" s="5"/>
      <c r="C60" s="45" t="str">
        <f>IF(A60="","",DBCS(VLOOKUP(A60,入力シート!A:E,3,FALSE)))</f>
        <v/>
      </c>
      <c r="D60" s="50"/>
      <c r="E60" s="50"/>
      <c r="F60" s="7"/>
      <c r="G60" s="123"/>
      <c r="H60" s="45"/>
      <c r="I60" s="51"/>
      <c r="J60" s="45"/>
      <c r="K60" s="51"/>
      <c r="L60" s="5"/>
      <c r="M60" s="10"/>
      <c r="N60" s="51"/>
      <c r="O60" s="123"/>
      <c r="P60" s="48"/>
      <c r="Q60" s="60"/>
      <c r="R60" s="51"/>
      <c r="S60" s="48"/>
      <c r="T60" s="51"/>
      <c r="U60" s="10"/>
      <c r="V60" s="59"/>
      <c r="W60" s="49"/>
      <c r="X60" s="59"/>
      <c r="Y60" s="49"/>
      <c r="Z60" s="59"/>
      <c r="AA60" s="49"/>
      <c r="AB60" s="46"/>
      <c r="AC60" s="48"/>
      <c r="AD60" s="45"/>
      <c r="AE60" s="50"/>
      <c r="AF60" s="50"/>
      <c r="AG60" s="51"/>
      <c r="AH60" s="45"/>
      <c r="AI60" s="46"/>
      <c r="AJ60" s="46"/>
      <c r="AK60" s="49"/>
      <c r="AL60" s="46"/>
      <c r="AM60" s="46"/>
      <c r="AN60" s="46"/>
      <c r="AO60" s="46"/>
      <c r="AP60" s="45"/>
      <c r="AQ60" s="50"/>
      <c r="AR60" s="60"/>
      <c r="AS60" s="50"/>
      <c r="AT60" s="58"/>
      <c r="AU60" s="50"/>
      <c r="AV60" s="60"/>
      <c r="AW60" s="60"/>
      <c r="AX60" s="60"/>
      <c r="AY60" s="129"/>
      <c r="AZ60" s="105"/>
      <c r="BA60" s="46"/>
      <c r="BB60" s="50"/>
      <c r="BC60" s="50"/>
      <c r="BD60" s="50"/>
      <c r="BE60" s="50"/>
      <c r="BF60" s="51"/>
      <c r="BG60" s="10"/>
      <c r="BH60" s="51"/>
      <c r="BI60" s="46"/>
      <c r="BJ60" s="50"/>
      <c r="BK60" s="50"/>
      <c r="BL60" s="50"/>
      <c r="BM60" s="50"/>
      <c r="BN60" s="51"/>
      <c r="BO60" s="50"/>
      <c r="BP60" s="50"/>
      <c r="BQ60" s="50"/>
      <c r="BR60" s="51"/>
      <c r="BS60" s="50"/>
      <c r="BT60" s="50"/>
      <c r="BU60" s="50"/>
      <c r="BV60" s="51"/>
      <c r="BW60" s="103"/>
      <c r="BX60" s="10"/>
      <c r="BY60" s="7"/>
      <c r="BZ60" s="7"/>
      <c r="CA60" s="7"/>
      <c r="CB60" s="7"/>
      <c r="CC60" s="7"/>
      <c r="CD60" s="108"/>
      <c r="CE60" s="59"/>
      <c r="CF60" s="60"/>
      <c r="CG60" s="60"/>
      <c r="CH60" s="60"/>
      <c r="CI60" s="60"/>
      <c r="CJ60" s="51"/>
      <c r="CK60" s="10"/>
      <c r="CL60" s="51"/>
      <c r="CM60" s="50"/>
      <c r="CN60" s="50"/>
      <c r="CO60" s="50"/>
      <c r="CP60" s="50"/>
      <c r="CQ60" s="50"/>
      <c r="CR60" s="51"/>
      <c r="CS60" s="50"/>
      <c r="CT60" s="50"/>
      <c r="CU60" s="50"/>
      <c r="CV60" s="51"/>
      <c r="CW60" s="50"/>
      <c r="CX60" s="50"/>
      <c r="CY60" s="50"/>
      <c r="CZ60" s="51"/>
      <c r="DA60" s="103"/>
      <c r="DB60" s="7"/>
      <c r="DC60" s="7"/>
      <c r="DD60" s="7"/>
      <c r="DE60" s="50"/>
      <c r="DF60" s="7"/>
      <c r="DG60" s="7"/>
      <c r="DH60" s="7"/>
      <c r="DI60" s="7"/>
      <c r="DJ60" s="7"/>
      <c r="DK60" s="50"/>
      <c r="DL60" s="50"/>
      <c r="DM60" s="50"/>
      <c r="DN60" s="51"/>
      <c r="DO60" s="59"/>
      <c r="DP60" s="46"/>
      <c r="DQ60" s="46"/>
      <c r="DR60" s="46"/>
      <c r="DS60" s="46"/>
      <c r="DT60" s="49"/>
      <c r="DU60" s="46"/>
      <c r="DV60" s="50"/>
      <c r="DW60" s="50"/>
      <c r="DX60" s="51"/>
      <c r="DY60" s="50"/>
      <c r="DZ60" s="50"/>
      <c r="EA60" s="50"/>
      <c r="EB60" s="51"/>
      <c r="EC60" s="5"/>
      <c r="ED60" s="59"/>
      <c r="EE60" s="46"/>
      <c r="EF60" s="46"/>
      <c r="EG60" s="46"/>
      <c r="EH60" s="46"/>
      <c r="EI60" s="49"/>
      <c r="EJ60" s="46"/>
      <c r="EK60" s="50"/>
      <c r="EL60" s="50"/>
      <c r="EM60" s="51"/>
      <c r="EN60" s="50"/>
      <c r="EO60" s="50"/>
      <c r="EP60" s="50"/>
      <c r="EQ60" s="7"/>
      <c r="ER60" s="5"/>
      <c r="ES60">
        <f t="shared" si="32"/>
        <v>0</v>
      </c>
      <c r="EU60" s="16"/>
      <c r="EW60" s="16"/>
      <c r="EX60" s="16"/>
      <c r="EY60" s="16"/>
      <c r="FD60" s="16"/>
      <c r="FP60" s="16"/>
    </row>
    <row r="61" spans="1:172" x14ac:dyDescent="0.15">
      <c r="A61" s="47">
        <v>1000042</v>
      </c>
      <c r="B61" s="5"/>
      <c r="C61" s="45" t="str">
        <f>IF(A61="","",DBCS(VLOOKUP(A61,入力シート!A:E,3,FALSE)))</f>
        <v/>
      </c>
      <c r="D61" s="50"/>
      <c r="E61" s="50"/>
      <c r="F61" s="7"/>
      <c r="G61" s="123"/>
      <c r="H61" s="45"/>
      <c r="I61" s="51"/>
      <c r="J61" s="45"/>
      <c r="K61" s="51"/>
      <c r="L61" s="5"/>
      <c r="M61" s="10"/>
      <c r="N61" s="51"/>
      <c r="O61" s="123"/>
      <c r="P61" s="48"/>
      <c r="Q61" s="60"/>
      <c r="R61" s="51"/>
      <c r="S61" s="48"/>
      <c r="T61" s="51"/>
      <c r="U61" s="10"/>
      <c r="V61" s="59"/>
      <c r="W61" s="49"/>
      <c r="X61" s="59"/>
      <c r="Y61" s="49"/>
      <c r="Z61" s="59"/>
      <c r="AA61" s="49"/>
      <c r="AB61" s="46"/>
      <c r="AC61" s="48"/>
      <c r="AD61" s="45"/>
      <c r="AE61" s="50"/>
      <c r="AF61" s="50"/>
      <c r="AG61" s="51"/>
      <c r="AH61" s="45"/>
      <c r="AI61" s="46"/>
      <c r="AJ61" s="46"/>
      <c r="AK61" s="49"/>
      <c r="AL61" s="46"/>
      <c r="AM61" s="46"/>
      <c r="AN61" s="46"/>
      <c r="AO61" s="46"/>
      <c r="AP61" s="45"/>
      <c r="AQ61" s="50"/>
      <c r="AR61" s="60"/>
      <c r="AS61" s="50"/>
      <c r="AT61" s="58"/>
      <c r="AU61" s="50"/>
      <c r="AV61" s="60"/>
      <c r="AW61" s="60"/>
      <c r="AX61" s="60"/>
      <c r="AY61" s="129"/>
      <c r="AZ61" s="105"/>
      <c r="BA61" s="46"/>
      <c r="BB61" s="50"/>
      <c r="BC61" s="50"/>
      <c r="BD61" s="50"/>
      <c r="BE61" s="50"/>
      <c r="BF61" s="51"/>
      <c r="BG61" s="10"/>
      <c r="BH61" s="51"/>
      <c r="BI61" s="46"/>
      <c r="BJ61" s="50"/>
      <c r="BK61" s="50"/>
      <c r="BL61" s="50"/>
      <c r="BM61" s="50"/>
      <c r="BN61" s="51"/>
      <c r="BO61" s="50"/>
      <c r="BP61" s="50"/>
      <c r="BQ61" s="50"/>
      <c r="BR61" s="51"/>
      <c r="BS61" s="50"/>
      <c r="BT61" s="50"/>
      <c r="BU61" s="50"/>
      <c r="BV61" s="51"/>
      <c r="BW61" s="103"/>
      <c r="BX61" s="10"/>
      <c r="BY61" s="7"/>
      <c r="BZ61" s="7"/>
      <c r="CA61" s="7"/>
      <c r="CB61" s="7"/>
      <c r="CC61" s="7"/>
      <c r="CD61" s="108"/>
      <c r="CE61" s="59"/>
      <c r="CF61" s="60"/>
      <c r="CG61" s="60"/>
      <c r="CH61" s="60"/>
      <c r="CI61" s="60"/>
      <c r="CJ61" s="51"/>
      <c r="CK61" s="10"/>
      <c r="CL61" s="51"/>
      <c r="CM61" s="50"/>
      <c r="CN61" s="50"/>
      <c r="CO61" s="50"/>
      <c r="CP61" s="50"/>
      <c r="CQ61" s="50"/>
      <c r="CR61" s="51"/>
      <c r="CS61" s="50"/>
      <c r="CT61" s="50"/>
      <c r="CU61" s="50"/>
      <c r="CV61" s="51"/>
      <c r="CW61" s="50"/>
      <c r="CX61" s="50"/>
      <c r="CY61" s="50"/>
      <c r="CZ61" s="51"/>
      <c r="DA61" s="103"/>
      <c r="DB61" s="7"/>
      <c r="DC61" s="7"/>
      <c r="DD61" s="7"/>
      <c r="DE61" s="50"/>
      <c r="DF61" s="7"/>
      <c r="DG61" s="7"/>
      <c r="DH61" s="7"/>
      <c r="DI61" s="7"/>
      <c r="DJ61" s="7"/>
      <c r="DK61" s="50"/>
      <c r="DL61" s="50"/>
      <c r="DM61" s="50"/>
      <c r="DN61" s="51"/>
      <c r="DO61" s="59"/>
      <c r="DP61" s="46"/>
      <c r="DQ61" s="46"/>
      <c r="DR61" s="46"/>
      <c r="DS61" s="46"/>
      <c r="DT61" s="49"/>
      <c r="DU61" s="46"/>
      <c r="DV61" s="50"/>
      <c r="DW61" s="50"/>
      <c r="DX61" s="51"/>
      <c r="DY61" s="50"/>
      <c r="DZ61" s="50"/>
      <c r="EA61" s="50"/>
      <c r="EB61" s="51"/>
      <c r="EC61" s="5"/>
      <c r="ED61" s="59"/>
      <c r="EE61" s="46"/>
      <c r="EF61" s="46"/>
      <c r="EG61" s="46"/>
      <c r="EH61" s="46"/>
      <c r="EI61" s="49"/>
      <c r="EJ61" s="46"/>
      <c r="EK61" s="50"/>
      <c r="EL61" s="50"/>
      <c r="EM61" s="51"/>
      <c r="EN61" s="50"/>
      <c r="EO61" s="50"/>
      <c r="EP61" s="50"/>
      <c r="EQ61" s="7"/>
      <c r="ER61" s="5"/>
      <c r="ES61">
        <f t="shared" si="32"/>
        <v>0</v>
      </c>
      <c r="EU61" s="16"/>
      <c r="EW61" s="16"/>
      <c r="EX61" s="16"/>
      <c r="EY61" s="16"/>
      <c r="FD61" s="16"/>
      <c r="FP61" s="16"/>
    </row>
    <row r="62" spans="1:172" x14ac:dyDescent="0.15">
      <c r="A62" s="47">
        <v>1000043</v>
      </c>
      <c r="B62" s="5"/>
      <c r="C62" s="45" t="str">
        <f>IF(A62="","",DBCS(VLOOKUP(A62,入力シート!A:E,3,FALSE)))</f>
        <v/>
      </c>
      <c r="D62" s="50"/>
      <c r="E62" s="50"/>
      <c r="F62" s="7"/>
      <c r="G62" s="123"/>
      <c r="H62" s="45"/>
      <c r="I62" s="51"/>
      <c r="J62" s="45"/>
      <c r="K62" s="51"/>
      <c r="L62" s="5"/>
      <c r="M62" s="10"/>
      <c r="N62" s="51"/>
      <c r="O62" s="123"/>
      <c r="P62" s="48"/>
      <c r="Q62" s="60"/>
      <c r="R62" s="51"/>
      <c r="S62" s="48"/>
      <c r="T62" s="51"/>
      <c r="U62" s="10"/>
      <c r="V62" s="59"/>
      <c r="W62" s="49"/>
      <c r="X62" s="59"/>
      <c r="Y62" s="49"/>
      <c r="Z62" s="59"/>
      <c r="AA62" s="49"/>
      <c r="AB62" s="46"/>
      <c r="AC62" s="48"/>
      <c r="AD62" s="45"/>
      <c r="AE62" s="50"/>
      <c r="AF62" s="50"/>
      <c r="AG62" s="51"/>
      <c r="AH62" s="45"/>
      <c r="AI62" s="46"/>
      <c r="AJ62" s="46"/>
      <c r="AK62" s="49"/>
      <c r="AL62" s="46"/>
      <c r="AM62" s="46"/>
      <c r="AN62" s="46"/>
      <c r="AO62" s="46"/>
      <c r="AP62" s="45"/>
      <c r="AQ62" s="50"/>
      <c r="AR62" s="60"/>
      <c r="AS62" s="50"/>
      <c r="AT62" s="58"/>
      <c r="AU62" s="50"/>
      <c r="AV62" s="60"/>
      <c r="AW62" s="60"/>
      <c r="AX62" s="60"/>
      <c r="AY62" s="129"/>
      <c r="AZ62" s="105"/>
      <c r="BA62" s="46"/>
      <c r="BB62" s="50"/>
      <c r="BC62" s="50"/>
      <c r="BD62" s="50"/>
      <c r="BE62" s="50"/>
      <c r="BF62" s="51"/>
      <c r="BG62" s="10"/>
      <c r="BH62" s="51"/>
      <c r="BI62" s="46"/>
      <c r="BJ62" s="50"/>
      <c r="BK62" s="50"/>
      <c r="BL62" s="50"/>
      <c r="BM62" s="50"/>
      <c r="BN62" s="51"/>
      <c r="BO62" s="50"/>
      <c r="BP62" s="50"/>
      <c r="BQ62" s="50"/>
      <c r="BR62" s="51"/>
      <c r="BS62" s="50"/>
      <c r="BT62" s="50"/>
      <c r="BU62" s="50"/>
      <c r="BV62" s="51"/>
      <c r="BW62" s="103"/>
      <c r="BX62" s="10"/>
      <c r="BY62" s="7"/>
      <c r="BZ62" s="7"/>
      <c r="CA62" s="7"/>
      <c r="CB62" s="7"/>
      <c r="CC62" s="7"/>
      <c r="CD62" s="108"/>
      <c r="CE62" s="59"/>
      <c r="CF62" s="60"/>
      <c r="CG62" s="60"/>
      <c r="CH62" s="60"/>
      <c r="CI62" s="60"/>
      <c r="CJ62" s="51"/>
      <c r="CK62" s="10"/>
      <c r="CL62" s="51"/>
      <c r="CM62" s="50"/>
      <c r="CN62" s="50"/>
      <c r="CO62" s="50"/>
      <c r="CP62" s="50"/>
      <c r="CQ62" s="50"/>
      <c r="CR62" s="51"/>
      <c r="CS62" s="50"/>
      <c r="CT62" s="50"/>
      <c r="CU62" s="50"/>
      <c r="CV62" s="51"/>
      <c r="CW62" s="50"/>
      <c r="CX62" s="50"/>
      <c r="CY62" s="50"/>
      <c r="CZ62" s="51"/>
      <c r="DA62" s="103"/>
      <c r="DB62" s="7"/>
      <c r="DC62" s="7"/>
      <c r="DD62" s="7"/>
      <c r="DE62" s="50"/>
      <c r="DF62" s="7"/>
      <c r="DG62" s="7"/>
      <c r="DH62" s="7"/>
      <c r="DI62" s="7"/>
      <c r="DJ62" s="7"/>
      <c r="DK62" s="50"/>
      <c r="DL62" s="50"/>
      <c r="DM62" s="50"/>
      <c r="DN62" s="51"/>
      <c r="DO62" s="59"/>
      <c r="DP62" s="46"/>
      <c r="DQ62" s="46"/>
      <c r="DR62" s="46"/>
      <c r="DS62" s="46"/>
      <c r="DT62" s="49"/>
      <c r="DU62" s="46"/>
      <c r="DV62" s="50"/>
      <c r="DW62" s="50"/>
      <c r="DX62" s="51"/>
      <c r="DY62" s="50"/>
      <c r="DZ62" s="50"/>
      <c r="EA62" s="50"/>
      <c r="EB62" s="51"/>
      <c r="EC62" s="5"/>
      <c r="ED62" s="59"/>
      <c r="EE62" s="46"/>
      <c r="EF62" s="46"/>
      <c r="EG62" s="46"/>
      <c r="EH62" s="46"/>
      <c r="EI62" s="49"/>
      <c r="EJ62" s="46"/>
      <c r="EK62" s="50"/>
      <c r="EL62" s="50"/>
      <c r="EM62" s="51"/>
      <c r="EN62" s="50"/>
      <c r="EO62" s="50"/>
      <c r="EP62" s="50"/>
      <c r="EQ62" s="7"/>
      <c r="ER62" s="5"/>
      <c r="ES62">
        <f t="shared" si="32"/>
        <v>0</v>
      </c>
      <c r="EU62" s="16"/>
      <c r="EW62" s="16"/>
      <c r="EX62" s="16"/>
      <c r="EY62" s="16"/>
      <c r="FD62" s="16"/>
      <c r="FP62" s="16"/>
    </row>
    <row r="63" spans="1:172" x14ac:dyDescent="0.15">
      <c r="A63" s="47">
        <v>1000044</v>
      </c>
      <c r="B63" s="5"/>
      <c r="C63" s="45" t="str">
        <f>IF(A63="","",DBCS(VLOOKUP(A63,入力シート!A:E,3,FALSE)))</f>
        <v/>
      </c>
      <c r="D63" s="50"/>
      <c r="E63" s="50"/>
      <c r="F63" s="7"/>
      <c r="G63" s="123"/>
      <c r="H63" s="45"/>
      <c r="I63" s="51"/>
      <c r="J63" s="45"/>
      <c r="K63" s="51"/>
      <c r="L63" s="5"/>
      <c r="M63" s="10"/>
      <c r="N63" s="51"/>
      <c r="O63" s="123"/>
      <c r="P63" s="48"/>
      <c r="Q63" s="60"/>
      <c r="R63" s="51"/>
      <c r="S63" s="48"/>
      <c r="T63" s="51"/>
      <c r="U63" s="10"/>
      <c r="V63" s="59"/>
      <c r="W63" s="49"/>
      <c r="X63" s="59"/>
      <c r="Y63" s="49"/>
      <c r="Z63" s="59"/>
      <c r="AA63" s="49"/>
      <c r="AB63" s="46"/>
      <c r="AC63" s="48"/>
      <c r="AD63" s="45"/>
      <c r="AE63" s="50"/>
      <c r="AF63" s="50"/>
      <c r="AG63" s="51"/>
      <c r="AH63" s="45"/>
      <c r="AI63" s="46"/>
      <c r="AJ63" s="46"/>
      <c r="AK63" s="49"/>
      <c r="AL63" s="46"/>
      <c r="AM63" s="46"/>
      <c r="AN63" s="46"/>
      <c r="AO63" s="46"/>
      <c r="AP63" s="45"/>
      <c r="AQ63" s="50"/>
      <c r="AR63" s="60"/>
      <c r="AS63" s="50"/>
      <c r="AT63" s="58"/>
      <c r="AU63" s="50"/>
      <c r="AV63" s="60"/>
      <c r="AW63" s="60"/>
      <c r="AX63" s="60"/>
      <c r="AY63" s="129"/>
      <c r="AZ63" s="105"/>
      <c r="BA63" s="46"/>
      <c r="BB63" s="50"/>
      <c r="BC63" s="50"/>
      <c r="BD63" s="50"/>
      <c r="BE63" s="50"/>
      <c r="BF63" s="51"/>
      <c r="BG63" s="10"/>
      <c r="BH63" s="51"/>
      <c r="BI63" s="46"/>
      <c r="BJ63" s="50"/>
      <c r="BK63" s="50"/>
      <c r="BL63" s="50"/>
      <c r="BM63" s="50"/>
      <c r="BN63" s="51"/>
      <c r="BO63" s="50"/>
      <c r="BP63" s="50"/>
      <c r="BQ63" s="50"/>
      <c r="BR63" s="51"/>
      <c r="BS63" s="50"/>
      <c r="BT63" s="50"/>
      <c r="BU63" s="50"/>
      <c r="BV63" s="51"/>
      <c r="BW63" s="103"/>
      <c r="BX63" s="10"/>
      <c r="BY63" s="7"/>
      <c r="BZ63" s="7"/>
      <c r="CA63" s="7"/>
      <c r="CB63" s="7"/>
      <c r="CC63" s="7"/>
      <c r="CD63" s="108"/>
      <c r="CE63" s="59"/>
      <c r="CF63" s="60"/>
      <c r="CG63" s="60"/>
      <c r="CH63" s="60"/>
      <c r="CI63" s="60"/>
      <c r="CJ63" s="51"/>
      <c r="CK63" s="10"/>
      <c r="CL63" s="51"/>
      <c r="CM63" s="50"/>
      <c r="CN63" s="50"/>
      <c r="CO63" s="50"/>
      <c r="CP63" s="50"/>
      <c r="CQ63" s="50"/>
      <c r="CR63" s="51"/>
      <c r="CS63" s="50"/>
      <c r="CT63" s="50"/>
      <c r="CU63" s="50"/>
      <c r="CV63" s="51"/>
      <c r="CW63" s="50"/>
      <c r="CX63" s="50"/>
      <c r="CY63" s="50"/>
      <c r="CZ63" s="51"/>
      <c r="DA63" s="103"/>
      <c r="DB63" s="7"/>
      <c r="DC63" s="7"/>
      <c r="DD63" s="7"/>
      <c r="DE63" s="50"/>
      <c r="DF63" s="7"/>
      <c r="DG63" s="7"/>
      <c r="DH63" s="7"/>
      <c r="DI63" s="7"/>
      <c r="DJ63" s="7"/>
      <c r="DK63" s="50"/>
      <c r="DL63" s="50"/>
      <c r="DM63" s="50"/>
      <c r="DN63" s="51"/>
      <c r="DO63" s="59"/>
      <c r="DP63" s="46"/>
      <c r="DQ63" s="46"/>
      <c r="DR63" s="46"/>
      <c r="DS63" s="46"/>
      <c r="DT63" s="49"/>
      <c r="DU63" s="46"/>
      <c r="DV63" s="50"/>
      <c r="DW63" s="50"/>
      <c r="DX63" s="51"/>
      <c r="DY63" s="50"/>
      <c r="DZ63" s="50"/>
      <c r="EA63" s="50"/>
      <c r="EB63" s="51"/>
      <c r="EC63" s="5"/>
      <c r="ED63" s="59"/>
      <c r="EE63" s="46"/>
      <c r="EF63" s="46"/>
      <c r="EG63" s="46"/>
      <c r="EH63" s="46"/>
      <c r="EI63" s="49"/>
      <c r="EJ63" s="46"/>
      <c r="EK63" s="50"/>
      <c r="EL63" s="50"/>
      <c r="EM63" s="51"/>
      <c r="EN63" s="50"/>
      <c r="EO63" s="50"/>
      <c r="EP63" s="50"/>
      <c r="EQ63" s="7"/>
      <c r="ER63" s="5"/>
      <c r="ES63">
        <f t="shared" si="32"/>
        <v>0</v>
      </c>
      <c r="EU63" s="16"/>
      <c r="EW63" s="16"/>
      <c r="EX63" s="16"/>
      <c r="EY63" s="16"/>
      <c r="FD63" s="16"/>
      <c r="FP63" s="16"/>
    </row>
    <row r="64" spans="1:172" x14ac:dyDescent="0.15">
      <c r="A64" s="47">
        <v>1000045</v>
      </c>
      <c r="B64" s="5"/>
      <c r="C64" s="45" t="str">
        <f>IF(A64="","",DBCS(VLOOKUP(A64,入力シート!A:E,3,FALSE)))</f>
        <v/>
      </c>
      <c r="D64" s="50"/>
      <c r="E64" s="50"/>
      <c r="F64" s="7"/>
      <c r="G64" s="123"/>
      <c r="H64" s="45"/>
      <c r="I64" s="51"/>
      <c r="J64" s="45"/>
      <c r="K64" s="51"/>
      <c r="L64" s="5"/>
      <c r="M64" s="10"/>
      <c r="N64" s="51"/>
      <c r="O64" s="123"/>
      <c r="P64" s="48"/>
      <c r="Q64" s="60"/>
      <c r="R64" s="51"/>
      <c r="S64" s="48"/>
      <c r="T64" s="51"/>
      <c r="U64" s="10"/>
      <c r="V64" s="59"/>
      <c r="W64" s="49"/>
      <c r="X64" s="59"/>
      <c r="Y64" s="49"/>
      <c r="Z64" s="59"/>
      <c r="AA64" s="49"/>
      <c r="AB64" s="46"/>
      <c r="AC64" s="48"/>
      <c r="AD64" s="45"/>
      <c r="AE64" s="50"/>
      <c r="AF64" s="50"/>
      <c r="AG64" s="51"/>
      <c r="AH64" s="45"/>
      <c r="AI64" s="46"/>
      <c r="AJ64" s="46"/>
      <c r="AK64" s="49"/>
      <c r="AL64" s="46"/>
      <c r="AM64" s="46"/>
      <c r="AN64" s="46"/>
      <c r="AO64" s="46"/>
      <c r="AP64" s="45"/>
      <c r="AQ64" s="50"/>
      <c r="AR64" s="60"/>
      <c r="AS64" s="50"/>
      <c r="AT64" s="58"/>
      <c r="AU64" s="50"/>
      <c r="AV64" s="60"/>
      <c r="AW64" s="60"/>
      <c r="AX64" s="60"/>
      <c r="AY64" s="129"/>
      <c r="AZ64" s="105"/>
      <c r="BA64" s="46"/>
      <c r="BB64" s="50"/>
      <c r="BC64" s="50"/>
      <c r="BD64" s="50"/>
      <c r="BE64" s="50"/>
      <c r="BF64" s="51"/>
      <c r="BG64" s="10"/>
      <c r="BH64" s="51"/>
      <c r="BI64" s="46"/>
      <c r="BJ64" s="50"/>
      <c r="BK64" s="50"/>
      <c r="BL64" s="50"/>
      <c r="BM64" s="50"/>
      <c r="BN64" s="51"/>
      <c r="BO64" s="50"/>
      <c r="BP64" s="50"/>
      <c r="BQ64" s="50"/>
      <c r="BR64" s="51"/>
      <c r="BS64" s="50"/>
      <c r="BT64" s="50"/>
      <c r="BU64" s="50"/>
      <c r="BV64" s="51"/>
      <c r="BW64" s="103"/>
      <c r="BX64" s="10"/>
      <c r="BY64" s="7"/>
      <c r="BZ64" s="7"/>
      <c r="CA64" s="7"/>
      <c r="CB64" s="7"/>
      <c r="CC64" s="7"/>
      <c r="CD64" s="108"/>
      <c r="CE64" s="59"/>
      <c r="CF64" s="60"/>
      <c r="CG64" s="60"/>
      <c r="CH64" s="60"/>
      <c r="CI64" s="60"/>
      <c r="CJ64" s="51"/>
      <c r="CK64" s="10"/>
      <c r="CL64" s="51"/>
      <c r="CM64" s="50"/>
      <c r="CN64" s="50"/>
      <c r="CO64" s="50"/>
      <c r="CP64" s="50"/>
      <c r="CQ64" s="50"/>
      <c r="CR64" s="51"/>
      <c r="CS64" s="50"/>
      <c r="CT64" s="50"/>
      <c r="CU64" s="50"/>
      <c r="CV64" s="51"/>
      <c r="CW64" s="50"/>
      <c r="CX64" s="50"/>
      <c r="CY64" s="50"/>
      <c r="CZ64" s="51"/>
      <c r="DA64" s="103"/>
      <c r="DB64" s="7"/>
      <c r="DC64" s="7"/>
      <c r="DD64" s="7"/>
      <c r="DE64" s="50"/>
      <c r="DF64" s="7"/>
      <c r="DG64" s="7"/>
      <c r="DH64" s="7"/>
      <c r="DI64" s="7"/>
      <c r="DJ64" s="7"/>
      <c r="DK64" s="50"/>
      <c r="DL64" s="50"/>
      <c r="DM64" s="50"/>
      <c r="DN64" s="51"/>
      <c r="DO64" s="59"/>
      <c r="DP64" s="46"/>
      <c r="DQ64" s="46"/>
      <c r="DR64" s="46"/>
      <c r="DS64" s="46"/>
      <c r="DT64" s="49"/>
      <c r="DU64" s="46"/>
      <c r="DV64" s="50"/>
      <c r="DW64" s="50"/>
      <c r="DX64" s="51"/>
      <c r="DY64" s="50"/>
      <c r="DZ64" s="50"/>
      <c r="EA64" s="50"/>
      <c r="EB64" s="51"/>
      <c r="EC64" s="5"/>
      <c r="ED64" s="59"/>
      <c r="EE64" s="46"/>
      <c r="EF64" s="46"/>
      <c r="EG64" s="46"/>
      <c r="EH64" s="46"/>
      <c r="EI64" s="49"/>
      <c r="EJ64" s="46"/>
      <c r="EK64" s="50"/>
      <c r="EL64" s="50"/>
      <c r="EM64" s="51"/>
      <c r="EN64" s="50"/>
      <c r="EO64" s="50"/>
      <c r="EP64" s="50"/>
      <c r="EQ64" s="7"/>
      <c r="ER64" s="5"/>
      <c r="ES64">
        <f t="shared" si="32"/>
        <v>0</v>
      </c>
      <c r="EU64" s="16"/>
      <c r="EW64" s="16"/>
      <c r="EX64" s="16"/>
      <c r="EY64" s="16"/>
      <c r="FD64" s="16"/>
      <c r="FP64" s="16"/>
    </row>
    <row r="65" spans="1:172" x14ac:dyDescent="0.15">
      <c r="A65" s="47">
        <v>1000046</v>
      </c>
      <c r="B65" s="5"/>
      <c r="C65" s="45" t="str">
        <f>IF(A65="","",DBCS(VLOOKUP(A65,入力シート!A:E,3,FALSE)))</f>
        <v/>
      </c>
      <c r="D65" s="50"/>
      <c r="E65" s="50"/>
      <c r="F65" s="7"/>
      <c r="G65" s="123"/>
      <c r="H65" s="45"/>
      <c r="I65" s="51"/>
      <c r="J65" s="45"/>
      <c r="K65" s="51"/>
      <c r="L65" s="5"/>
      <c r="M65" s="10"/>
      <c r="N65" s="51"/>
      <c r="O65" s="123"/>
      <c r="P65" s="48"/>
      <c r="Q65" s="60"/>
      <c r="R65" s="51"/>
      <c r="S65" s="48"/>
      <c r="T65" s="51"/>
      <c r="U65" s="10"/>
      <c r="V65" s="59"/>
      <c r="W65" s="49"/>
      <c r="X65" s="59"/>
      <c r="Y65" s="49"/>
      <c r="Z65" s="59"/>
      <c r="AA65" s="49"/>
      <c r="AB65" s="46"/>
      <c r="AC65" s="48"/>
      <c r="AD65" s="45"/>
      <c r="AE65" s="50"/>
      <c r="AF65" s="50"/>
      <c r="AG65" s="51"/>
      <c r="AH65" s="45"/>
      <c r="AI65" s="46"/>
      <c r="AJ65" s="46"/>
      <c r="AK65" s="49"/>
      <c r="AL65" s="46"/>
      <c r="AM65" s="46"/>
      <c r="AN65" s="46"/>
      <c r="AO65" s="46"/>
      <c r="AP65" s="45"/>
      <c r="AQ65" s="50"/>
      <c r="AR65" s="60"/>
      <c r="AS65" s="50"/>
      <c r="AT65" s="58"/>
      <c r="AU65" s="50"/>
      <c r="AV65" s="60"/>
      <c r="AW65" s="60"/>
      <c r="AX65" s="60"/>
      <c r="AY65" s="129"/>
      <c r="AZ65" s="105"/>
      <c r="BA65" s="46"/>
      <c r="BB65" s="50"/>
      <c r="BC65" s="50"/>
      <c r="BD65" s="50"/>
      <c r="BE65" s="50"/>
      <c r="BF65" s="51"/>
      <c r="BG65" s="10"/>
      <c r="BH65" s="51"/>
      <c r="BI65" s="46"/>
      <c r="BJ65" s="50"/>
      <c r="BK65" s="50"/>
      <c r="BL65" s="50"/>
      <c r="BM65" s="50"/>
      <c r="BN65" s="51"/>
      <c r="BO65" s="50"/>
      <c r="BP65" s="50"/>
      <c r="BQ65" s="50"/>
      <c r="BR65" s="51"/>
      <c r="BS65" s="50"/>
      <c r="BT65" s="50"/>
      <c r="BU65" s="50"/>
      <c r="BV65" s="51"/>
      <c r="BW65" s="103"/>
      <c r="BX65" s="10"/>
      <c r="BY65" s="7"/>
      <c r="BZ65" s="7"/>
      <c r="CA65" s="7"/>
      <c r="CB65" s="7"/>
      <c r="CC65" s="7"/>
      <c r="CD65" s="108"/>
      <c r="CE65" s="59"/>
      <c r="CF65" s="60"/>
      <c r="CG65" s="60"/>
      <c r="CH65" s="60"/>
      <c r="CI65" s="60"/>
      <c r="CJ65" s="51"/>
      <c r="CK65" s="10"/>
      <c r="CL65" s="51"/>
      <c r="CM65" s="50"/>
      <c r="CN65" s="50"/>
      <c r="CO65" s="50"/>
      <c r="CP65" s="50"/>
      <c r="CQ65" s="50"/>
      <c r="CR65" s="51"/>
      <c r="CS65" s="50"/>
      <c r="CT65" s="50"/>
      <c r="CU65" s="50"/>
      <c r="CV65" s="51"/>
      <c r="CW65" s="50"/>
      <c r="CX65" s="50"/>
      <c r="CY65" s="50"/>
      <c r="CZ65" s="51"/>
      <c r="DA65" s="103"/>
      <c r="DB65" s="7"/>
      <c r="DC65" s="7"/>
      <c r="DD65" s="7"/>
      <c r="DE65" s="50"/>
      <c r="DF65" s="7"/>
      <c r="DG65" s="7"/>
      <c r="DH65" s="7"/>
      <c r="DI65" s="7"/>
      <c r="DJ65" s="7"/>
      <c r="DK65" s="50"/>
      <c r="DL65" s="50"/>
      <c r="DM65" s="50"/>
      <c r="DN65" s="51"/>
      <c r="DO65" s="59"/>
      <c r="DP65" s="46"/>
      <c r="DQ65" s="46"/>
      <c r="DR65" s="46"/>
      <c r="DS65" s="46"/>
      <c r="DT65" s="49"/>
      <c r="DU65" s="46"/>
      <c r="DV65" s="50"/>
      <c r="DW65" s="50"/>
      <c r="DX65" s="51"/>
      <c r="DY65" s="50"/>
      <c r="DZ65" s="50"/>
      <c r="EA65" s="50"/>
      <c r="EB65" s="51"/>
      <c r="EC65" s="5"/>
      <c r="ED65" s="59"/>
      <c r="EE65" s="46"/>
      <c r="EF65" s="46"/>
      <c r="EG65" s="46"/>
      <c r="EH65" s="46"/>
      <c r="EI65" s="49"/>
      <c r="EJ65" s="46"/>
      <c r="EK65" s="50"/>
      <c r="EL65" s="50"/>
      <c r="EM65" s="51"/>
      <c r="EN65" s="50"/>
      <c r="EO65" s="50"/>
      <c r="EP65" s="50"/>
      <c r="EQ65" s="7"/>
      <c r="ER65" s="5"/>
      <c r="ES65">
        <f t="shared" si="32"/>
        <v>0</v>
      </c>
      <c r="EU65" s="16"/>
      <c r="EW65" s="16"/>
      <c r="EX65" s="16"/>
      <c r="EY65" s="16"/>
      <c r="FD65" s="16"/>
      <c r="FP65" s="16"/>
    </row>
    <row r="66" spans="1:172" x14ac:dyDescent="0.15">
      <c r="A66" s="47">
        <v>1000047</v>
      </c>
      <c r="B66" s="5"/>
      <c r="C66" s="45" t="str">
        <f>IF(A66="","",DBCS(VLOOKUP(A66,入力シート!A:E,3,FALSE)))</f>
        <v/>
      </c>
      <c r="D66" s="50"/>
      <c r="E66" s="50"/>
      <c r="F66" s="7"/>
      <c r="G66" s="123"/>
      <c r="H66" s="45"/>
      <c r="I66" s="51"/>
      <c r="J66" s="45"/>
      <c r="K66" s="51"/>
      <c r="L66" s="5"/>
      <c r="M66" s="10"/>
      <c r="N66" s="51"/>
      <c r="O66" s="123"/>
      <c r="P66" s="48"/>
      <c r="Q66" s="60"/>
      <c r="R66" s="51"/>
      <c r="S66" s="48"/>
      <c r="T66" s="51"/>
      <c r="U66" s="10"/>
      <c r="V66" s="59"/>
      <c r="W66" s="49"/>
      <c r="X66" s="59"/>
      <c r="Y66" s="49"/>
      <c r="Z66" s="59"/>
      <c r="AA66" s="49"/>
      <c r="AB66" s="46"/>
      <c r="AC66" s="48"/>
      <c r="AD66" s="45"/>
      <c r="AE66" s="50"/>
      <c r="AF66" s="50"/>
      <c r="AG66" s="51"/>
      <c r="AH66" s="45"/>
      <c r="AI66" s="46"/>
      <c r="AJ66" s="46"/>
      <c r="AK66" s="49"/>
      <c r="AL66" s="46"/>
      <c r="AM66" s="46"/>
      <c r="AN66" s="46"/>
      <c r="AO66" s="46"/>
      <c r="AP66" s="45"/>
      <c r="AQ66" s="50"/>
      <c r="AR66" s="60"/>
      <c r="AS66" s="50"/>
      <c r="AT66" s="58"/>
      <c r="AU66" s="50"/>
      <c r="AV66" s="60"/>
      <c r="AW66" s="60"/>
      <c r="AX66" s="60"/>
      <c r="AY66" s="129"/>
      <c r="AZ66" s="105"/>
      <c r="BA66" s="46"/>
      <c r="BB66" s="50"/>
      <c r="BC66" s="50"/>
      <c r="BD66" s="50"/>
      <c r="BE66" s="50"/>
      <c r="BF66" s="51"/>
      <c r="BG66" s="10"/>
      <c r="BH66" s="51"/>
      <c r="BI66" s="46"/>
      <c r="BJ66" s="50"/>
      <c r="BK66" s="50"/>
      <c r="BL66" s="50"/>
      <c r="BM66" s="50"/>
      <c r="BN66" s="51"/>
      <c r="BO66" s="50"/>
      <c r="BP66" s="50"/>
      <c r="BQ66" s="50"/>
      <c r="BR66" s="51"/>
      <c r="BS66" s="50"/>
      <c r="BT66" s="50"/>
      <c r="BU66" s="50"/>
      <c r="BV66" s="51"/>
      <c r="BW66" s="103"/>
      <c r="BX66" s="10"/>
      <c r="BY66" s="7"/>
      <c r="BZ66" s="7"/>
      <c r="CA66" s="7"/>
      <c r="CB66" s="7"/>
      <c r="CC66" s="7"/>
      <c r="CD66" s="108"/>
      <c r="CE66" s="59"/>
      <c r="CF66" s="60"/>
      <c r="CG66" s="60"/>
      <c r="CH66" s="60"/>
      <c r="CI66" s="60"/>
      <c r="CJ66" s="51"/>
      <c r="CK66" s="10"/>
      <c r="CL66" s="51"/>
      <c r="CM66" s="50"/>
      <c r="CN66" s="50"/>
      <c r="CO66" s="50"/>
      <c r="CP66" s="50"/>
      <c r="CQ66" s="50"/>
      <c r="CR66" s="51"/>
      <c r="CS66" s="50"/>
      <c r="CT66" s="50"/>
      <c r="CU66" s="50"/>
      <c r="CV66" s="51"/>
      <c r="CW66" s="50"/>
      <c r="CX66" s="50"/>
      <c r="CY66" s="50"/>
      <c r="CZ66" s="51"/>
      <c r="DA66" s="103"/>
      <c r="DB66" s="7"/>
      <c r="DC66" s="7"/>
      <c r="DD66" s="7"/>
      <c r="DE66" s="50"/>
      <c r="DF66" s="7"/>
      <c r="DG66" s="7"/>
      <c r="DH66" s="7"/>
      <c r="DI66" s="7"/>
      <c r="DJ66" s="7"/>
      <c r="DK66" s="50"/>
      <c r="DL66" s="50"/>
      <c r="DM66" s="50"/>
      <c r="DN66" s="51"/>
      <c r="DO66" s="59"/>
      <c r="DP66" s="46"/>
      <c r="DQ66" s="46"/>
      <c r="DR66" s="46"/>
      <c r="DS66" s="46"/>
      <c r="DT66" s="49"/>
      <c r="DU66" s="46"/>
      <c r="DV66" s="50"/>
      <c r="DW66" s="50"/>
      <c r="DX66" s="51"/>
      <c r="DY66" s="50"/>
      <c r="DZ66" s="50"/>
      <c r="EA66" s="50"/>
      <c r="EB66" s="51"/>
      <c r="EC66" s="5"/>
      <c r="ED66" s="59"/>
      <c r="EE66" s="46"/>
      <c r="EF66" s="46"/>
      <c r="EG66" s="46"/>
      <c r="EH66" s="46"/>
      <c r="EI66" s="49"/>
      <c r="EJ66" s="46"/>
      <c r="EK66" s="50"/>
      <c r="EL66" s="50"/>
      <c r="EM66" s="51"/>
      <c r="EN66" s="50"/>
      <c r="EO66" s="50"/>
      <c r="EP66" s="50"/>
      <c r="EQ66" s="7"/>
      <c r="ER66" s="5"/>
      <c r="ES66">
        <f t="shared" si="32"/>
        <v>0</v>
      </c>
      <c r="EU66" s="16"/>
      <c r="EW66" s="16"/>
      <c r="EX66" s="16"/>
      <c r="EY66" s="16"/>
      <c r="FD66" s="16"/>
      <c r="FP66" s="16"/>
    </row>
    <row r="67" spans="1:172" x14ac:dyDescent="0.15">
      <c r="A67" s="47">
        <v>1000048</v>
      </c>
      <c r="B67" s="5"/>
      <c r="C67" s="45" t="str">
        <f>IF(A67="","",DBCS(VLOOKUP(A67,入力シート!A:E,3,FALSE)))</f>
        <v/>
      </c>
      <c r="D67" s="50"/>
      <c r="E67" s="50"/>
      <c r="F67" s="7"/>
      <c r="G67" s="123"/>
      <c r="H67" s="45"/>
      <c r="I67" s="51"/>
      <c r="J67" s="45"/>
      <c r="K67" s="51"/>
      <c r="L67" s="5"/>
      <c r="M67" s="10"/>
      <c r="N67" s="51"/>
      <c r="O67" s="123"/>
      <c r="P67" s="48"/>
      <c r="Q67" s="60"/>
      <c r="R67" s="51"/>
      <c r="S67" s="48"/>
      <c r="T67" s="51"/>
      <c r="U67" s="10"/>
      <c r="V67" s="59"/>
      <c r="W67" s="49"/>
      <c r="X67" s="59"/>
      <c r="Y67" s="49"/>
      <c r="Z67" s="59"/>
      <c r="AA67" s="49"/>
      <c r="AB67" s="46"/>
      <c r="AC67" s="48"/>
      <c r="AD67" s="45"/>
      <c r="AE67" s="50"/>
      <c r="AF67" s="50"/>
      <c r="AG67" s="51"/>
      <c r="AH67" s="45"/>
      <c r="AI67" s="46"/>
      <c r="AJ67" s="46"/>
      <c r="AK67" s="49"/>
      <c r="AL67" s="46"/>
      <c r="AM67" s="46"/>
      <c r="AN67" s="46"/>
      <c r="AO67" s="46"/>
      <c r="AP67" s="45"/>
      <c r="AQ67" s="50"/>
      <c r="AR67" s="60"/>
      <c r="AS67" s="50"/>
      <c r="AT67" s="58"/>
      <c r="AU67" s="50"/>
      <c r="AV67" s="60"/>
      <c r="AW67" s="60"/>
      <c r="AX67" s="60"/>
      <c r="AY67" s="129"/>
      <c r="AZ67" s="105"/>
      <c r="BA67" s="46"/>
      <c r="BB67" s="50"/>
      <c r="BC67" s="50"/>
      <c r="BD67" s="50"/>
      <c r="BE67" s="50"/>
      <c r="BF67" s="51"/>
      <c r="BG67" s="10"/>
      <c r="BH67" s="51"/>
      <c r="BI67" s="46"/>
      <c r="BJ67" s="50"/>
      <c r="BK67" s="50"/>
      <c r="BL67" s="50"/>
      <c r="BM67" s="50"/>
      <c r="BN67" s="51"/>
      <c r="BO67" s="50"/>
      <c r="BP67" s="50"/>
      <c r="BQ67" s="50"/>
      <c r="BR67" s="51"/>
      <c r="BS67" s="50"/>
      <c r="BT67" s="50"/>
      <c r="BU67" s="50"/>
      <c r="BV67" s="51"/>
      <c r="BW67" s="103"/>
      <c r="BX67" s="10"/>
      <c r="BY67" s="7"/>
      <c r="BZ67" s="7"/>
      <c r="CA67" s="7"/>
      <c r="CB67" s="7"/>
      <c r="CC67" s="7"/>
      <c r="CD67" s="108"/>
      <c r="CE67" s="59"/>
      <c r="CF67" s="60"/>
      <c r="CG67" s="60"/>
      <c r="CH67" s="60"/>
      <c r="CI67" s="60"/>
      <c r="CJ67" s="51"/>
      <c r="CK67" s="10"/>
      <c r="CL67" s="51"/>
      <c r="CM67" s="50"/>
      <c r="CN67" s="50"/>
      <c r="CO67" s="50"/>
      <c r="CP67" s="50"/>
      <c r="CQ67" s="50"/>
      <c r="CR67" s="51"/>
      <c r="CS67" s="50"/>
      <c r="CT67" s="50"/>
      <c r="CU67" s="50"/>
      <c r="CV67" s="51"/>
      <c r="CW67" s="50"/>
      <c r="CX67" s="50"/>
      <c r="CY67" s="50"/>
      <c r="CZ67" s="51"/>
      <c r="DA67" s="103"/>
      <c r="DB67" s="7"/>
      <c r="DC67" s="7"/>
      <c r="DD67" s="7"/>
      <c r="DE67" s="50"/>
      <c r="DF67" s="7"/>
      <c r="DG67" s="7"/>
      <c r="DH67" s="7"/>
      <c r="DI67" s="7"/>
      <c r="DJ67" s="7"/>
      <c r="DK67" s="50"/>
      <c r="DL67" s="50"/>
      <c r="DM67" s="50"/>
      <c r="DN67" s="51"/>
      <c r="DO67" s="59"/>
      <c r="DP67" s="46"/>
      <c r="DQ67" s="46"/>
      <c r="DR67" s="46"/>
      <c r="DS67" s="46"/>
      <c r="DT67" s="49"/>
      <c r="DU67" s="46"/>
      <c r="DV67" s="50"/>
      <c r="DW67" s="50"/>
      <c r="DX67" s="51"/>
      <c r="DY67" s="50"/>
      <c r="DZ67" s="50"/>
      <c r="EA67" s="50"/>
      <c r="EB67" s="51"/>
      <c r="EC67" s="5"/>
      <c r="ED67" s="59"/>
      <c r="EE67" s="46"/>
      <c r="EF67" s="46"/>
      <c r="EG67" s="46"/>
      <c r="EH67" s="46"/>
      <c r="EI67" s="49"/>
      <c r="EJ67" s="46"/>
      <c r="EK67" s="50"/>
      <c r="EL67" s="50"/>
      <c r="EM67" s="51"/>
      <c r="EN67" s="50"/>
      <c r="EO67" s="50"/>
      <c r="EP67" s="50"/>
      <c r="EQ67" s="7"/>
      <c r="ER67" s="5"/>
      <c r="ES67">
        <f t="shared" si="32"/>
        <v>0</v>
      </c>
      <c r="EU67" s="16"/>
      <c r="EW67" s="16"/>
      <c r="EX67" s="16"/>
      <c r="EY67" s="16"/>
      <c r="FD67" s="16"/>
      <c r="FP67" s="16"/>
    </row>
    <row r="68" spans="1:172" x14ac:dyDescent="0.15">
      <c r="A68" s="47">
        <v>1000049</v>
      </c>
      <c r="B68" s="5"/>
      <c r="C68" s="45" t="str">
        <f>IF(A68="","",DBCS(VLOOKUP(A68,入力シート!A:E,3,FALSE)))</f>
        <v/>
      </c>
      <c r="D68" s="50"/>
      <c r="E68" s="50"/>
      <c r="F68" s="7"/>
      <c r="G68" s="123"/>
      <c r="H68" s="45"/>
      <c r="I68" s="51"/>
      <c r="J68" s="45"/>
      <c r="K68" s="51"/>
      <c r="L68" s="5"/>
      <c r="M68" s="10"/>
      <c r="N68" s="51"/>
      <c r="O68" s="123"/>
      <c r="P68" s="48"/>
      <c r="Q68" s="60"/>
      <c r="R68" s="51"/>
      <c r="S68" s="48"/>
      <c r="T68" s="51"/>
      <c r="U68" s="10"/>
      <c r="V68" s="59"/>
      <c r="W68" s="49"/>
      <c r="X68" s="59"/>
      <c r="Y68" s="49"/>
      <c r="Z68" s="59"/>
      <c r="AA68" s="49"/>
      <c r="AB68" s="46"/>
      <c r="AC68" s="48"/>
      <c r="AD68" s="45"/>
      <c r="AE68" s="50"/>
      <c r="AF68" s="50"/>
      <c r="AG68" s="51"/>
      <c r="AH68" s="45"/>
      <c r="AI68" s="46"/>
      <c r="AJ68" s="46"/>
      <c r="AK68" s="49"/>
      <c r="AL68" s="46"/>
      <c r="AM68" s="46"/>
      <c r="AN68" s="46"/>
      <c r="AO68" s="46"/>
      <c r="AP68" s="45"/>
      <c r="AQ68" s="50"/>
      <c r="AR68" s="60"/>
      <c r="AS68" s="50"/>
      <c r="AT68" s="58"/>
      <c r="AU68" s="50"/>
      <c r="AV68" s="60"/>
      <c r="AW68" s="60"/>
      <c r="AX68" s="60"/>
      <c r="AY68" s="129"/>
      <c r="AZ68" s="105"/>
      <c r="BA68" s="46"/>
      <c r="BB68" s="50"/>
      <c r="BC68" s="50"/>
      <c r="BD68" s="50"/>
      <c r="BE68" s="50"/>
      <c r="BF68" s="51"/>
      <c r="BG68" s="10"/>
      <c r="BH68" s="51"/>
      <c r="BI68" s="46"/>
      <c r="BJ68" s="50"/>
      <c r="BK68" s="50"/>
      <c r="BL68" s="50"/>
      <c r="BM68" s="50"/>
      <c r="BN68" s="51"/>
      <c r="BO68" s="50"/>
      <c r="BP68" s="50"/>
      <c r="BQ68" s="50"/>
      <c r="BR68" s="51"/>
      <c r="BS68" s="50"/>
      <c r="BT68" s="50"/>
      <c r="BU68" s="50"/>
      <c r="BV68" s="51"/>
      <c r="BW68" s="103"/>
      <c r="BX68" s="10"/>
      <c r="BY68" s="7"/>
      <c r="BZ68" s="7"/>
      <c r="CA68" s="7"/>
      <c r="CB68" s="7"/>
      <c r="CC68" s="7"/>
      <c r="CD68" s="108"/>
      <c r="CE68" s="59"/>
      <c r="CF68" s="60"/>
      <c r="CG68" s="60"/>
      <c r="CH68" s="60"/>
      <c r="CI68" s="60"/>
      <c r="CJ68" s="51"/>
      <c r="CK68" s="10"/>
      <c r="CL68" s="51"/>
      <c r="CM68" s="50"/>
      <c r="CN68" s="50"/>
      <c r="CO68" s="50"/>
      <c r="CP68" s="50"/>
      <c r="CQ68" s="50"/>
      <c r="CR68" s="51"/>
      <c r="CS68" s="50"/>
      <c r="CT68" s="50"/>
      <c r="CU68" s="50"/>
      <c r="CV68" s="51"/>
      <c r="CW68" s="50"/>
      <c r="CX68" s="50"/>
      <c r="CY68" s="50"/>
      <c r="CZ68" s="51"/>
      <c r="DA68" s="103"/>
      <c r="DB68" s="7"/>
      <c r="DC68" s="7"/>
      <c r="DD68" s="7"/>
      <c r="DE68" s="50"/>
      <c r="DF68" s="7"/>
      <c r="DG68" s="7"/>
      <c r="DH68" s="7"/>
      <c r="DI68" s="7"/>
      <c r="DJ68" s="7"/>
      <c r="DK68" s="50"/>
      <c r="DL68" s="50"/>
      <c r="DM68" s="50"/>
      <c r="DN68" s="51"/>
      <c r="DO68" s="59"/>
      <c r="DP68" s="46"/>
      <c r="DQ68" s="46"/>
      <c r="DR68" s="46"/>
      <c r="DS68" s="46"/>
      <c r="DT68" s="49"/>
      <c r="DU68" s="46"/>
      <c r="DV68" s="50"/>
      <c r="DW68" s="50"/>
      <c r="DX68" s="51"/>
      <c r="DY68" s="50"/>
      <c r="DZ68" s="50"/>
      <c r="EA68" s="50"/>
      <c r="EB68" s="51"/>
      <c r="EC68" s="5"/>
      <c r="ED68" s="59"/>
      <c r="EE68" s="46"/>
      <c r="EF68" s="46"/>
      <c r="EG68" s="46"/>
      <c r="EH68" s="46"/>
      <c r="EI68" s="49"/>
      <c r="EJ68" s="46"/>
      <c r="EK68" s="50"/>
      <c r="EL68" s="50"/>
      <c r="EM68" s="51"/>
      <c r="EN68" s="50"/>
      <c r="EO68" s="50"/>
      <c r="EP68" s="50"/>
      <c r="EQ68" s="7"/>
      <c r="ER68" s="5"/>
      <c r="ES68">
        <f t="shared" si="32"/>
        <v>0</v>
      </c>
      <c r="EU68" s="16"/>
      <c r="EW68" s="16"/>
      <c r="EX68" s="16"/>
      <c r="EY68" s="16"/>
      <c r="FD68" s="16"/>
      <c r="FP68" s="16"/>
    </row>
    <row r="69" spans="1:172" x14ac:dyDescent="0.15">
      <c r="A69" s="47">
        <v>1000050</v>
      </c>
      <c r="B69" s="5"/>
      <c r="C69" s="45" t="str">
        <f>IF(A69="","",DBCS(VLOOKUP(A69,入力シート!A:E,3,FALSE)))</f>
        <v/>
      </c>
      <c r="D69" s="50"/>
      <c r="E69" s="50"/>
      <c r="F69" s="7"/>
      <c r="G69" s="123"/>
      <c r="H69" s="45"/>
      <c r="I69" s="51"/>
      <c r="J69" s="45"/>
      <c r="K69" s="51"/>
      <c r="L69" s="5"/>
      <c r="M69" s="10"/>
      <c r="N69" s="51"/>
      <c r="O69" s="123"/>
      <c r="P69" s="48"/>
      <c r="Q69" s="60"/>
      <c r="R69" s="51"/>
      <c r="S69" s="48"/>
      <c r="T69" s="51"/>
      <c r="U69" s="10"/>
      <c r="V69" s="59"/>
      <c r="W69" s="49"/>
      <c r="X69" s="59"/>
      <c r="Y69" s="49"/>
      <c r="Z69" s="59"/>
      <c r="AA69" s="49"/>
      <c r="AB69" s="46"/>
      <c r="AC69" s="48"/>
      <c r="AD69" s="45"/>
      <c r="AE69" s="50"/>
      <c r="AF69" s="50"/>
      <c r="AG69" s="51"/>
      <c r="AH69" s="45"/>
      <c r="AI69" s="46"/>
      <c r="AJ69" s="46"/>
      <c r="AK69" s="49"/>
      <c r="AL69" s="46"/>
      <c r="AM69" s="46"/>
      <c r="AN69" s="46"/>
      <c r="AO69" s="46"/>
      <c r="AP69" s="45"/>
      <c r="AQ69" s="50"/>
      <c r="AR69" s="60"/>
      <c r="AS69" s="50"/>
      <c r="AT69" s="58"/>
      <c r="AU69" s="50"/>
      <c r="AV69" s="60"/>
      <c r="AW69" s="60"/>
      <c r="AX69" s="60"/>
      <c r="AY69" s="129"/>
      <c r="AZ69" s="105"/>
      <c r="BA69" s="46"/>
      <c r="BB69" s="50"/>
      <c r="BC69" s="50"/>
      <c r="BD69" s="50"/>
      <c r="BE69" s="50"/>
      <c r="BF69" s="51"/>
      <c r="BG69" s="10"/>
      <c r="BH69" s="51"/>
      <c r="BI69" s="46"/>
      <c r="BJ69" s="50"/>
      <c r="BK69" s="50"/>
      <c r="BL69" s="50"/>
      <c r="BM69" s="50"/>
      <c r="BN69" s="51"/>
      <c r="BO69" s="50"/>
      <c r="BP69" s="50"/>
      <c r="BQ69" s="50"/>
      <c r="BR69" s="51"/>
      <c r="BS69" s="50"/>
      <c r="BT69" s="50"/>
      <c r="BU69" s="50"/>
      <c r="BV69" s="51"/>
      <c r="BW69" s="103"/>
      <c r="BX69" s="10"/>
      <c r="BY69" s="7"/>
      <c r="BZ69" s="7"/>
      <c r="CA69" s="7"/>
      <c r="CB69" s="7"/>
      <c r="CC69" s="7"/>
      <c r="CD69" s="108"/>
      <c r="CE69" s="59"/>
      <c r="CF69" s="60"/>
      <c r="CG69" s="60"/>
      <c r="CH69" s="60"/>
      <c r="CI69" s="60"/>
      <c r="CJ69" s="51"/>
      <c r="CK69" s="10"/>
      <c r="CL69" s="51"/>
      <c r="CM69" s="50"/>
      <c r="CN69" s="50"/>
      <c r="CO69" s="50"/>
      <c r="CP69" s="50"/>
      <c r="CQ69" s="50"/>
      <c r="CR69" s="51"/>
      <c r="CS69" s="50"/>
      <c r="CT69" s="50"/>
      <c r="CU69" s="50"/>
      <c r="CV69" s="51"/>
      <c r="CW69" s="50"/>
      <c r="CX69" s="50"/>
      <c r="CY69" s="50"/>
      <c r="CZ69" s="51"/>
      <c r="DA69" s="103"/>
      <c r="DB69" s="7"/>
      <c r="DC69" s="7"/>
      <c r="DD69" s="7"/>
      <c r="DE69" s="50"/>
      <c r="DF69" s="7"/>
      <c r="DG69" s="7"/>
      <c r="DH69" s="7"/>
      <c r="DI69" s="7"/>
      <c r="DJ69" s="7"/>
      <c r="DK69" s="50"/>
      <c r="DL69" s="50"/>
      <c r="DM69" s="50"/>
      <c r="DN69" s="51"/>
      <c r="DO69" s="59"/>
      <c r="DP69" s="46"/>
      <c r="DQ69" s="46"/>
      <c r="DR69" s="46"/>
      <c r="DS69" s="46"/>
      <c r="DT69" s="49"/>
      <c r="DU69" s="46"/>
      <c r="DV69" s="50"/>
      <c r="DW69" s="50"/>
      <c r="DX69" s="51"/>
      <c r="DY69" s="50"/>
      <c r="DZ69" s="50"/>
      <c r="EA69" s="50"/>
      <c r="EB69" s="51"/>
      <c r="EC69" s="5"/>
      <c r="ED69" s="59"/>
      <c r="EE69" s="46"/>
      <c r="EF69" s="46"/>
      <c r="EG69" s="46"/>
      <c r="EH69" s="46"/>
      <c r="EI69" s="49"/>
      <c r="EJ69" s="46"/>
      <c r="EK69" s="50"/>
      <c r="EL69" s="50"/>
      <c r="EM69" s="51"/>
      <c r="EN69" s="50"/>
      <c r="EO69" s="50"/>
      <c r="EP69" s="50"/>
      <c r="EQ69" s="7"/>
      <c r="ER69" s="5"/>
      <c r="ES69">
        <f t="shared" si="32"/>
        <v>0</v>
      </c>
      <c r="EU69" s="16"/>
      <c r="EW69" s="16"/>
      <c r="EX69" s="16"/>
      <c r="EY69" s="16"/>
      <c r="FD69" s="16"/>
      <c r="FP69" s="16"/>
    </row>
    <row r="70" spans="1:172" x14ac:dyDescent="0.15">
      <c r="A70" s="47">
        <v>1000051</v>
      </c>
      <c r="B70" s="5"/>
      <c r="C70" s="45" t="str">
        <f>IF(A70="","",DBCS(VLOOKUP(A70,入力シート!A:E,3,FALSE)))</f>
        <v/>
      </c>
      <c r="D70" s="50"/>
      <c r="E70" s="50"/>
      <c r="F70" s="7"/>
      <c r="G70" s="123"/>
      <c r="H70" s="45"/>
      <c r="I70" s="51"/>
      <c r="J70" s="45"/>
      <c r="K70" s="51"/>
      <c r="L70" s="5"/>
      <c r="M70" s="10"/>
      <c r="N70" s="51"/>
      <c r="O70" s="123"/>
      <c r="P70" s="48"/>
      <c r="Q70" s="60"/>
      <c r="R70" s="51"/>
      <c r="S70" s="48"/>
      <c r="T70" s="51"/>
      <c r="U70" s="10"/>
      <c r="V70" s="59"/>
      <c r="W70" s="49"/>
      <c r="X70" s="59"/>
      <c r="Y70" s="49"/>
      <c r="Z70" s="59"/>
      <c r="AA70" s="49"/>
      <c r="AB70" s="46"/>
      <c r="AC70" s="48"/>
      <c r="AD70" s="45"/>
      <c r="AE70" s="50"/>
      <c r="AF70" s="50"/>
      <c r="AG70" s="51"/>
      <c r="AH70" s="45"/>
      <c r="AI70" s="46"/>
      <c r="AJ70" s="46"/>
      <c r="AK70" s="49"/>
      <c r="AL70" s="46"/>
      <c r="AM70" s="46"/>
      <c r="AN70" s="46"/>
      <c r="AO70" s="46"/>
      <c r="AP70" s="45"/>
      <c r="AQ70" s="50"/>
      <c r="AR70" s="60"/>
      <c r="AS70" s="50"/>
      <c r="AT70" s="58"/>
      <c r="AU70" s="50"/>
      <c r="AV70" s="60"/>
      <c r="AW70" s="60"/>
      <c r="AX70" s="60"/>
      <c r="AY70" s="129"/>
      <c r="AZ70" s="105"/>
      <c r="BA70" s="46"/>
      <c r="BB70" s="50"/>
      <c r="BC70" s="50"/>
      <c r="BD70" s="50"/>
      <c r="BE70" s="50"/>
      <c r="BF70" s="51"/>
      <c r="BG70" s="10"/>
      <c r="BH70" s="51"/>
      <c r="BI70" s="46"/>
      <c r="BJ70" s="50"/>
      <c r="BK70" s="50"/>
      <c r="BL70" s="50"/>
      <c r="BM70" s="50"/>
      <c r="BN70" s="51"/>
      <c r="BO70" s="50"/>
      <c r="BP70" s="50"/>
      <c r="BQ70" s="50"/>
      <c r="BR70" s="51"/>
      <c r="BS70" s="50"/>
      <c r="BT70" s="50"/>
      <c r="BU70" s="50"/>
      <c r="BV70" s="51"/>
      <c r="BW70" s="103"/>
      <c r="BX70" s="10"/>
      <c r="BY70" s="7"/>
      <c r="BZ70" s="7"/>
      <c r="CA70" s="7"/>
      <c r="CB70" s="7"/>
      <c r="CC70" s="7"/>
      <c r="CD70" s="108"/>
      <c r="CE70" s="59"/>
      <c r="CF70" s="60"/>
      <c r="CG70" s="60"/>
      <c r="CH70" s="60"/>
      <c r="CI70" s="60"/>
      <c r="CJ70" s="51"/>
      <c r="CK70" s="10"/>
      <c r="CL70" s="51"/>
      <c r="CM70" s="50"/>
      <c r="CN70" s="50"/>
      <c r="CO70" s="50"/>
      <c r="CP70" s="50"/>
      <c r="CQ70" s="50"/>
      <c r="CR70" s="51"/>
      <c r="CS70" s="50"/>
      <c r="CT70" s="50"/>
      <c r="CU70" s="50"/>
      <c r="CV70" s="51"/>
      <c r="CW70" s="50"/>
      <c r="CX70" s="50"/>
      <c r="CY70" s="50"/>
      <c r="CZ70" s="51"/>
      <c r="DA70" s="103"/>
      <c r="DB70" s="7"/>
      <c r="DC70" s="7"/>
      <c r="DD70" s="7"/>
      <c r="DE70" s="50"/>
      <c r="DF70" s="7"/>
      <c r="DG70" s="7"/>
      <c r="DH70" s="7"/>
      <c r="DI70" s="7"/>
      <c r="DJ70" s="7"/>
      <c r="DK70" s="50"/>
      <c r="DL70" s="50"/>
      <c r="DM70" s="50"/>
      <c r="DN70" s="51"/>
      <c r="DO70" s="59"/>
      <c r="DP70" s="46"/>
      <c r="DQ70" s="46"/>
      <c r="DR70" s="46"/>
      <c r="DS70" s="46"/>
      <c r="DT70" s="49"/>
      <c r="DU70" s="46"/>
      <c r="DV70" s="50"/>
      <c r="DW70" s="50"/>
      <c r="DX70" s="51"/>
      <c r="DY70" s="50"/>
      <c r="DZ70" s="50"/>
      <c r="EA70" s="50"/>
      <c r="EB70" s="51"/>
      <c r="EC70" s="5"/>
      <c r="ED70" s="59"/>
      <c r="EE70" s="46"/>
      <c r="EF70" s="46"/>
      <c r="EG70" s="46"/>
      <c r="EH70" s="46"/>
      <c r="EI70" s="49"/>
      <c r="EJ70" s="46"/>
      <c r="EK70" s="50"/>
      <c r="EL70" s="50"/>
      <c r="EM70" s="51"/>
      <c r="EN70" s="50"/>
      <c r="EO70" s="50"/>
      <c r="EP70" s="50"/>
      <c r="EQ70" s="7"/>
      <c r="ER70" s="5"/>
      <c r="ES70">
        <f t="shared" si="32"/>
        <v>0</v>
      </c>
      <c r="EU70" s="16"/>
      <c r="EW70" s="16"/>
      <c r="EX70" s="16"/>
      <c r="EY70" s="16"/>
      <c r="FD70" s="16"/>
      <c r="FP70" s="16"/>
    </row>
    <row r="71" spans="1:172" x14ac:dyDescent="0.15">
      <c r="A71" s="47">
        <v>1000052</v>
      </c>
      <c r="B71" s="5"/>
      <c r="C71" s="45" t="str">
        <f>IF(A71="","",DBCS(VLOOKUP(A71,入力シート!A:E,3,FALSE)))</f>
        <v/>
      </c>
      <c r="D71" s="50"/>
      <c r="E71" s="50"/>
      <c r="F71" s="7"/>
      <c r="G71" s="123"/>
      <c r="H71" s="45"/>
      <c r="I71" s="51"/>
      <c r="J71" s="45"/>
      <c r="K71" s="51"/>
      <c r="L71" s="5"/>
      <c r="M71" s="10"/>
      <c r="N71" s="51"/>
      <c r="O71" s="123"/>
      <c r="P71" s="48"/>
      <c r="Q71" s="60"/>
      <c r="R71" s="51"/>
      <c r="S71" s="48"/>
      <c r="T71" s="51"/>
      <c r="U71" s="10"/>
      <c r="V71" s="59"/>
      <c r="W71" s="49"/>
      <c r="X71" s="59"/>
      <c r="Y71" s="49"/>
      <c r="Z71" s="59"/>
      <c r="AA71" s="49"/>
      <c r="AB71" s="46"/>
      <c r="AC71" s="48"/>
      <c r="AD71" s="45"/>
      <c r="AE71" s="50"/>
      <c r="AF71" s="50"/>
      <c r="AG71" s="51"/>
      <c r="AH71" s="45"/>
      <c r="AI71" s="46"/>
      <c r="AJ71" s="46"/>
      <c r="AK71" s="49"/>
      <c r="AL71" s="46"/>
      <c r="AM71" s="46"/>
      <c r="AN71" s="46"/>
      <c r="AO71" s="46"/>
      <c r="AP71" s="45"/>
      <c r="AQ71" s="50"/>
      <c r="AR71" s="60"/>
      <c r="AS71" s="50"/>
      <c r="AT71" s="58"/>
      <c r="AU71" s="50"/>
      <c r="AV71" s="60"/>
      <c r="AW71" s="60"/>
      <c r="AX71" s="60"/>
      <c r="AY71" s="129"/>
      <c r="AZ71" s="105"/>
      <c r="BA71" s="46"/>
      <c r="BB71" s="50"/>
      <c r="BC71" s="50"/>
      <c r="BD71" s="50"/>
      <c r="BE71" s="50"/>
      <c r="BF71" s="51"/>
      <c r="BG71" s="10"/>
      <c r="BH71" s="51"/>
      <c r="BI71" s="46"/>
      <c r="BJ71" s="50"/>
      <c r="BK71" s="50"/>
      <c r="BL71" s="50"/>
      <c r="BM71" s="50"/>
      <c r="BN71" s="51"/>
      <c r="BO71" s="50"/>
      <c r="BP71" s="50"/>
      <c r="BQ71" s="50"/>
      <c r="BR71" s="51"/>
      <c r="BS71" s="50"/>
      <c r="BT71" s="50"/>
      <c r="BU71" s="50"/>
      <c r="BV71" s="51"/>
      <c r="BW71" s="103"/>
      <c r="BX71" s="10"/>
      <c r="BY71" s="7"/>
      <c r="BZ71" s="7"/>
      <c r="CA71" s="7"/>
      <c r="CB71" s="7"/>
      <c r="CC71" s="7"/>
      <c r="CD71" s="108"/>
      <c r="CE71" s="59"/>
      <c r="CF71" s="60"/>
      <c r="CG71" s="60"/>
      <c r="CH71" s="60"/>
      <c r="CI71" s="60"/>
      <c r="CJ71" s="51"/>
      <c r="CK71" s="10"/>
      <c r="CL71" s="51"/>
      <c r="CM71" s="50"/>
      <c r="CN71" s="50"/>
      <c r="CO71" s="50"/>
      <c r="CP71" s="50"/>
      <c r="CQ71" s="50"/>
      <c r="CR71" s="51"/>
      <c r="CS71" s="50"/>
      <c r="CT71" s="50"/>
      <c r="CU71" s="50"/>
      <c r="CV71" s="51"/>
      <c r="CW71" s="50"/>
      <c r="CX71" s="50"/>
      <c r="CY71" s="50"/>
      <c r="CZ71" s="51"/>
      <c r="DA71" s="103"/>
      <c r="DB71" s="7"/>
      <c r="DC71" s="7"/>
      <c r="DD71" s="7"/>
      <c r="DE71" s="50"/>
      <c r="DF71" s="7"/>
      <c r="DG71" s="7"/>
      <c r="DH71" s="7"/>
      <c r="DI71" s="7"/>
      <c r="DJ71" s="7"/>
      <c r="DK71" s="50"/>
      <c r="DL71" s="50"/>
      <c r="DM71" s="50"/>
      <c r="DN71" s="51"/>
      <c r="DO71" s="59"/>
      <c r="DP71" s="46"/>
      <c r="DQ71" s="46"/>
      <c r="DR71" s="46"/>
      <c r="DS71" s="46"/>
      <c r="DT71" s="49"/>
      <c r="DU71" s="46"/>
      <c r="DV71" s="50"/>
      <c r="DW71" s="50"/>
      <c r="DX71" s="51"/>
      <c r="DY71" s="50"/>
      <c r="DZ71" s="50"/>
      <c r="EA71" s="50"/>
      <c r="EB71" s="51"/>
      <c r="EC71" s="5"/>
      <c r="ED71" s="59"/>
      <c r="EE71" s="46"/>
      <c r="EF71" s="46"/>
      <c r="EG71" s="46"/>
      <c r="EH71" s="46"/>
      <c r="EI71" s="49"/>
      <c r="EJ71" s="46"/>
      <c r="EK71" s="50"/>
      <c r="EL71" s="50"/>
      <c r="EM71" s="51"/>
      <c r="EN71" s="50"/>
      <c r="EO71" s="50"/>
      <c r="EP71" s="50"/>
      <c r="EQ71" s="7"/>
      <c r="ER71" s="5"/>
      <c r="ES71">
        <f t="shared" si="32"/>
        <v>0</v>
      </c>
      <c r="EU71" s="16"/>
      <c r="EW71" s="16"/>
      <c r="EX71" s="16"/>
      <c r="EY71" s="16"/>
      <c r="FD71" s="16"/>
      <c r="FP71" s="16"/>
    </row>
    <row r="72" spans="1:172" x14ac:dyDescent="0.15">
      <c r="A72" s="47">
        <v>1000053</v>
      </c>
      <c r="B72" s="5"/>
      <c r="C72" s="45" t="str">
        <f>IF(A72="","",DBCS(VLOOKUP(A72,入力シート!A:E,3,FALSE)))</f>
        <v/>
      </c>
      <c r="D72" s="50"/>
      <c r="E72" s="50"/>
      <c r="F72" s="7"/>
      <c r="G72" s="123"/>
      <c r="H72" s="45"/>
      <c r="I72" s="51"/>
      <c r="J72" s="45"/>
      <c r="K72" s="51"/>
      <c r="L72" s="5"/>
      <c r="M72" s="10"/>
      <c r="N72" s="51"/>
      <c r="O72" s="123"/>
      <c r="P72" s="48"/>
      <c r="Q72" s="60"/>
      <c r="R72" s="51"/>
      <c r="S72" s="48"/>
      <c r="T72" s="51"/>
      <c r="U72" s="10"/>
      <c r="V72" s="59"/>
      <c r="W72" s="49"/>
      <c r="X72" s="59"/>
      <c r="Y72" s="49"/>
      <c r="Z72" s="59"/>
      <c r="AA72" s="49"/>
      <c r="AB72" s="46"/>
      <c r="AC72" s="48"/>
      <c r="AD72" s="45"/>
      <c r="AE72" s="50"/>
      <c r="AF72" s="50"/>
      <c r="AG72" s="51"/>
      <c r="AH72" s="45"/>
      <c r="AI72" s="46"/>
      <c r="AJ72" s="46"/>
      <c r="AK72" s="49"/>
      <c r="AL72" s="46"/>
      <c r="AM72" s="46"/>
      <c r="AN72" s="46"/>
      <c r="AO72" s="46"/>
      <c r="AP72" s="45"/>
      <c r="AQ72" s="50"/>
      <c r="AR72" s="60"/>
      <c r="AS72" s="50"/>
      <c r="AT72" s="58"/>
      <c r="AU72" s="50"/>
      <c r="AV72" s="60"/>
      <c r="AW72" s="60"/>
      <c r="AX72" s="60"/>
      <c r="AY72" s="129"/>
      <c r="AZ72" s="105"/>
      <c r="BA72" s="46"/>
      <c r="BB72" s="50"/>
      <c r="BC72" s="50"/>
      <c r="BD72" s="50"/>
      <c r="BE72" s="50"/>
      <c r="BF72" s="51"/>
      <c r="BG72" s="10"/>
      <c r="BH72" s="51"/>
      <c r="BI72" s="46"/>
      <c r="BJ72" s="50"/>
      <c r="BK72" s="50"/>
      <c r="BL72" s="50"/>
      <c r="BM72" s="50"/>
      <c r="BN72" s="51"/>
      <c r="BO72" s="50"/>
      <c r="BP72" s="50"/>
      <c r="BQ72" s="50"/>
      <c r="BR72" s="51"/>
      <c r="BS72" s="50"/>
      <c r="BT72" s="50"/>
      <c r="BU72" s="50"/>
      <c r="BV72" s="51"/>
      <c r="BW72" s="103"/>
      <c r="BX72" s="10"/>
      <c r="BY72" s="7"/>
      <c r="BZ72" s="7"/>
      <c r="CA72" s="7"/>
      <c r="CB72" s="7"/>
      <c r="CC72" s="7"/>
      <c r="CD72" s="108"/>
      <c r="CE72" s="59"/>
      <c r="CF72" s="60"/>
      <c r="CG72" s="60"/>
      <c r="CH72" s="60"/>
      <c r="CI72" s="60"/>
      <c r="CJ72" s="51"/>
      <c r="CK72" s="10"/>
      <c r="CL72" s="51"/>
      <c r="CM72" s="50"/>
      <c r="CN72" s="50"/>
      <c r="CO72" s="50"/>
      <c r="CP72" s="50"/>
      <c r="CQ72" s="50"/>
      <c r="CR72" s="51"/>
      <c r="CS72" s="50"/>
      <c r="CT72" s="50"/>
      <c r="CU72" s="50"/>
      <c r="CV72" s="51"/>
      <c r="CW72" s="50"/>
      <c r="CX72" s="50"/>
      <c r="CY72" s="50"/>
      <c r="CZ72" s="51"/>
      <c r="DA72" s="103"/>
      <c r="DB72" s="7"/>
      <c r="DC72" s="7"/>
      <c r="DD72" s="7"/>
      <c r="DE72" s="50"/>
      <c r="DF72" s="7"/>
      <c r="DG72" s="7"/>
      <c r="DH72" s="7"/>
      <c r="DI72" s="7"/>
      <c r="DJ72" s="7"/>
      <c r="DK72" s="50"/>
      <c r="DL72" s="50"/>
      <c r="DM72" s="50"/>
      <c r="DN72" s="51"/>
      <c r="DO72" s="59"/>
      <c r="DP72" s="46"/>
      <c r="DQ72" s="46"/>
      <c r="DR72" s="46"/>
      <c r="DS72" s="46"/>
      <c r="DT72" s="49"/>
      <c r="DU72" s="46"/>
      <c r="DV72" s="50"/>
      <c r="DW72" s="50"/>
      <c r="DX72" s="51"/>
      <c r="DY72" s="50"/>
      <c r="DZ72" s="50"/>
      <c r="EA72" s="50"/>
      <c r="EB72" s="51"/>
      <c r="EC72" s="5"/>
      <c r="ED72" s="59"/>
      <c r="EE72" s="46"/>
      <c r="EF72" s="46"/>
      <c r="EG72" s="46"/>
      <c r="EH72" s="46"/>
      <c r="EI72" s="49"/>
      <c r="EJ72" s="46"/>
      <c r="EK72" s="50"/>
      <c r="EL72" s="50"/>
      <c r="EM72" s="51"/>
      <c r="EN72" s="50"/>
      <c r="EO72" s="50"/>
      <c r="EP72" s="50"/>
      <c r="EQ72" s="7"/>
      <c r="ER72" s="5"/>
      <c r="ES72">
        <f t="shared" si="32"/>
        <v>0</v>
      </c>
      <c r="EU72" s="16"/>
      <c r="EW72" s="16"/>
      <c r="EX72" s="16"/>
      <c r="EY72" s="16"/>
      <c r="FD72" s="16"/>
      <c r="FP72" s="16"/>
    </row>
    <row r="73" spans="1:172" x14ac:dyDescent="0.15">
      <c r="A73" s="47">
        <v>1000054</v>
      </c>
      <c r="B73" s="5"/>
      <c r="C73" s="45" t="str">
        <f>IF(A73="","",DBCS(VLOOKUP(A73,入力シート!A:E,3,FALSE)))</f>
        <v/>
      </c>
      <c r="D73" s="50"/>
      <c r="E73" s="50"/>
      <c r="F73" s="7"/>
      <c r="G73" s="123"/>
      <c r="H73" s="45"/>
      <c r="I73" s="51"/>
      <c r="J73" s="45"/>
      <c r="K73" s="51"/>
      <c r="L73" s="5"/>
      <c r="M73" s="10"/>
      <c r="N73" s="51"/>
      <c r="O73" s="123"/>
      <c r="P73" s="48"/>
      <c r="Q73" s="60"/>
      <c r="R73" s="51"/>
      <c r="S73" s="48"/>
      <c r="T73" s="51"/>
      <c r="U73" s="10"/>
      <c r="V73" s="59"/>
      <c r="W73" s="49"/>
      <c r="X73" s="59"/>
      <c r="Y73" s="49"/>
      <c r="Z73" s="59"/>
      <c r="AA73" s="49"/>
      <c r="AB73" s="46"/>
      <c r="AC73" s="48"/>
      <c r="AD73" s="45"/>
      <c r="AE73" s="50"/>
      <c r="AF73" s="50"/>
      <c r="AG73" s="51"/>
      <c r="AH73" s="45"/>
      <c r="AI73" s="46"/>
      <c r="AJ73" s="46"/>
      <c r="AK73" s="49"/>
      <c r="AL73" s="46"/>
      <c r="AM73" s="46"/>
      <c r="AN73" s="46"/>
      <c r="AO73" s="46"/>
      <c r="AP73" s="45"/>
      <c r="AQ73" s="50"/>
      <c r="AR73" s="60"/>
      <c r="AS73" s="50"/>
      <c r="AT73" s="58"/>
      <c r="AU73" s="50"/>
      <c r="AV73" s="60"/>
      <c r="AW73" s="60"/>
      <c r="AX73" s="60"/>
      <c r="AY73" s="129"/>
      <c r="AZ73" s="105"/>
      <c r="BA73" s="46"/>
      <c r="BB73" s="50"/>
      <c r="BC73" s="50"/>
      <c r="BD73" s="50"/>
      <c r="BE73" s="50"/>
      <c r="BF73" s="51"/>
      <c r="BG73" s="10"/>
      <c r="BH73" s="51"/>
      <c r="BI73" s="46"/>
      <c r="BJ73" s="50"/>
      <c r="BK73" s="50"/>
      <c r="BL73" s="50"/>
      <c r="BM73" s="50"/>
      <c r="BN73" s="51"/>
      <c r="BO73" s="50"/>
      <c r="BP73" s="50"/>
      <c r="BQ73" s="50"/>
      <c r="BR73" s="51"/>
      <c r="BS73" s="50"/>
      <c r="BT73" s="50"/>
      <c r="BU73" s="50"/>
      <c r="BV73" s="51"/>
      <c r="BW73" s="103"/>
      <c r="BX73" s="10"/>
      <c r="BY73" s="7"/>
      <c r="BZ73" s="7"/>
      <c r="CA73" s="7"/>
      <c r="CB73" s="7"/>
      <c r="CC73" s="7"/>
      <c r="CD73" s="108"/>
      <c r="CE73" s="59"/>
      <c r="CF73" s="60"/>
      <c r="CG73" s="60"/>
      <c r="CH73" s="60"/>
      <c r="CI73" s="60"/>
      <c r="CJ73" s="51"/>
      <c r="CK73" s="10"/>
      <c r="CL73" s="51"/>
      <c r="CM73" s="50"/>
      <c r="CN73" s="50"/>
      <c r="CO73" s="50"/>
      <c r="CP73" s="50"/>
      <c r="CQ73" s="50"/>
      <c r="CR73" s="51"/>
      <c r="CS73" s="50"/>
      <c r="CT73" s="50"/>
      <c r="CU73" s="50"/>
      <c r="CV73" s="51"/>
      <c r="CW73" s="50"/>
      <c r="CX73" s="50"/>
      <c r="CY73" s="50"/>
      <c r="CZ73" s="51"/>
      <c r="DA73" s="103"/>
      <c r="DB73" s="7"/>
      <c r="DC73" s="7"/>
      <c r="DD73" s="7"/>
      <c r="DE73" s="50"/>
      <c r="DF73" s="7"/>
      <c r="DG73" s="7"/>
      <c r="DH73" s="7"/>
      <c r="DI73" s="7"/>
      <c r="DJ73" s="7"/>
      <c r="DK73" s="50"/>
      <c r="DL73" s="50"/>
      <c r="DM73" s="50"/>
      <c r="DN73" s="51"/>
      <c r="DO73" s="59"/>
      <c r="DP73" s="46"/>
      <c r="DQ73" s="46"/>
      <c r="DR73" s="46"/>
      <c r="DS73" s="46"/>
      <c r="DT73" s="49"/>
      <c r="DU73" s="46"/>
      <c r="DV73" s="50"/>
      <c r="DW73" s="50"/>
      <c r="DX73" s="51"/>
      <c r="DY73" s="50"/>
      <c r="DZ73" s="50"/>
      <c r="EA73" s="50"/>
      <c r="EB73" s="51"/>
      <c r="EC73" s="5"/>
      <c r="ED73" s="59"/>
      <c r="EE73" s="46"/>
      <c r="EF73" s="46"/>
      <c r="EG73" s="46"/>
      <c r="EH73" s="46"/>
      <c r="EI73" s="49"/>
      <c r="EJ73" s="46"/>
      <c r="EK73" s="50"/>
      <c r="EL73" s="50"/>
      <c r="EM73" s="51"/>
      <c r="EN73" s="50"/>
      <c r="EO73" s="50"/>
      <c r="EP73" s="50"/>
      <c r="EQ73" s="7"/>
      <c r="ER73" s="5"/>
      <c r="ES73">
        <f t="shared" si="32"/>
        <v>0</v>
      </c>
      <c r="EU73" s="16"/>
      <c r="EW73" s="16"/>
      <c r="EX73" s="16"/>
      <c r="EY73" s="16"/>
      <c r="FD73" s="16"/>
      <c r="FP73" s="16"/>
    </row>
    <row r="74" spans="1:172" x14ac:dyDescent="0.15">
      <c r="A74" s="47">
        <v>1000055</v>
      </c>
      <c r="B74" s="5"/>
      <c r="C74" s="45" t="str">
        <f>IF(A74="","",DBCS(VLOOKUP(A74,入力シート!A:E,3,FALSE)))</f>
        <v/>
      </c>
      <c r="D74" s="50"/>
      <c r="E74" s="50"/>
      <c r="F74" s="7"/>
      <c r="G74" s="123"/>
      <c r="H74" s="45"/>
      <c r="I74" s="51"/>
      <c r="J74" s="45"/>
      <c r="K74" s="51"/>
      <c r="L74" s="5"/>
      <c r="M74" s="10"/>
      <c r="N74" s="51"/>
      <c r="O74" s="123"/>
      <c r="P74" s="48"/>
      <c r="Q74" s="60"/>
      <c r="R74" s="51"/>
      <c r="S74" s="48"/>
      <c r="T74" s="51"/>
      <c r="U74" s="10"/>
      <c r="V74" s="59"/>
      <c r="W74" s="49"/>
      <c r="X74" s="59"/>
      <c r="Y74" s="49"/>
      <c r="Z74" s="59"/>
      <c r="AA74" s="49"/>
      <c r="AB74" s="46"/>
      <c r="AC74" s="48"/>
      <c r="AD74" s="45"/>
      <c r="AE74" s="50"/>
      <c r="AF74" s="50"/>
      <c r="AG74" s="51"/>
      <c r="AH74" s="45"/>
      <c r="AI74" s="46"/>
      <c r="AJ74" s="46"/>
      <c r="AK74" s="49"/>
      <c r="AL74" s="46"/>
      <c r="AM74" s="46"/>
      <c r="AN74" s="46"/>
      <c r="AO74" s="46"/>
      <c r="AP74" s="45"/>
      <c r="AQ74" s="50"/>
      <c r="AR74" s="60"/>
      <c r="AS74" s="50"/>
      <c r="AT74" s="58"/>
      <c r="AU74" s="50"/>
      <c r="AV74" s="60"/>
      <c r="AW74" s="60"/>
      <c r="AX74" s="60"/>
      <c r="AY74" s="129"/>
      <c r="AZ74" s="105"/>
      <c r="BA74" s="46"/>
      <c r="BB74" s="50"/>
      <c r="BC74" s="50"/>
      <c r="BD74" s="50"/>
      <c r="BE74" s="50"/>
      <c r="BF74" s="51"/>
      <c r="BG74" s="10"/>
      <c r="BH74" s="51"/>
      <c r="BI74" s="46"/>
      <c r="BJ74" s="50"/>
      <c r="BK74" s="50"/>
      <c r="BL74" s="50"/>
      <c r="BM74" s="50"/>
      <c r="BN74" s="51"/>
      <c r="BO74" s="50"/>
      <c r="BP74" s="50"/>
      <c r="BQ74" s="50"/>
      <c r="BR74" s="51"/>
      <c r="BS74" s="50"/>
      <c r="BT74" s="50"/>
      <c r="BU74" s="50"/>
      <c r="BV74" s="51"/>
      <c r="BW74" s="103"/>
      <c r="BX74" s="10"/>
      <c r="BY74" s="7"/>
      <c r="BZ74" s="7"/>
      <c r="CA74" s="7"/>
      <c r="CB74" s="7"/>
      <c r="CC74" s="7"/>
      <c r="CD74" s="108"/>
      <c r="CE74" s="59"/>
      <c r="CF74" s="60"/>
      <c r="CG74" s="60"/>
      <c r="CH74" s="60"/>
      <c r="CI74" s="60"/>
      <c r="CJ74" s="51"/>
      <c r="CK74" s="10"/>
      <c r="CL74" s="51"/>
      <c r="CM74" s="50"/>
      <c r="CN74" s="50"/>
      <c r="CO74" s="50"/>
      <c r="CP74" s="50"/>
      <c r="CQ74" s="50"/>
      <c r="CR74" s="51"/>
      <c r="CS74" s="50"/>
      <c r="CT74" s="50"/>
      <c r="CU74" s="50"/>
      <c r="CV74" s="51"/>
      <c r="CW74" s="50"/>
      <c r="CX74" s="50"/>
      <c r="CY74" s="50"/>
      <c r="CZ74" s="51"/>
      <c r="DA74" s="103"/>
      <c r="DB74" s="7"/>
      <c r="DC74" s="7"/>
      <c r="DD74" s="7"/>
      <c r="DE74" s="50"/>
      <c r="DF74" s="7"/>
      <c r="DG74" s="7"/>
      <c r="DH74" s="7"/>
      <c r="DI74" s="7"/>
      <c r="DJ74" s="7"/>
      <c r="DK74" s="50"/>
      <c r="DL74" s="50"/>
      <c r="DM74" s="50"/>
      <c r="DN74" s="51"/>
      <c r="DO74" s="59"/>
      <c r="DP74" s="46"/>
      <c r="DQ74" s="46"/>
      <c r="DR74" s="46"/>
      <c r="DS74" s="46"/>
      <c r="DT74" s="49"/>
      <c r="DU74" s="46"/>
      <c r="DV74" s="50"/>
      <c r="DW74" s="50"/>
      <c r="DX74" s="51"/>
      <c r="DY74" s="50"/>
      <c r="DZ74" s="50"/>
      <c r="EA74" s="50"/>
      <c r="EB74" s="51"/>
      <c r="EC74" s="5"/>
      <c r="ED74" s="59"/>
      <c r="EE74" s="46"/>
      <c r="EF74" s="46"/>
      <c r="EG74" s="46"/>
      <c r="EH74" s="46"/>
      <c r="EI74" s="49"/>
      <c r="EJ74" s="46"/>
      <c r="EK74" s="50"/>
      <c r="EL74" s="50"/>
      <c r="EM74" s="51"/>
      <c r="EN74" s="50"/>
      <c r="EO74" s="50"/>
      <c r="EP74" s="50"/>
      <c r="EQ74" s="7"/>
      <c r="ER74" s="5"/>
      <c r="ES74">
        <f t="shared" si="32"/>
        <v>0</v>
      </c>
      <c r="EU74" s="16"/>
      <c r="EW74" s="16"/>
      <c r="EX74" s="16"/>
      <c r="EY74" s="16"/>
      <c r="FD74" s="16"/>
      <c r="FP74" s="16"/>
    </row>
    <row r="75" spans="1:172" x14ac:dyDescent="0.15">
      <c r="A75" s="47">
        <v>1000056</v>
      </c>
      <c r="B75" s="5"/>
      <c r="C75" s="45" t="str">
        <f>IF(A75="","",DBCS(VLOOKUP(A75,入力シート!A:E,3,FALSE)))</f>
        <v/>
      </c>
      <c r="D75" s="50"/>
      <c r="E75" s="50"/>
      <c r="F75" s="7"/>
      <c r="G75" s="123"/>
      <c r="H75" s="45"/>
      <c r="I75" s="51"/>
      <c r="J75" s="45"/>
      <c r="K75" s="51"/>
      <c r="L75" s="5"/>
      <c r="M75" s="10"/>
      <c r="N75" s="51"/>
      <c r="O75" s="123"/>
      <c r="P75" s="48"/>
      <c r="Q75" s="60"/>
      <c r="R75" s="51"/>
      <c r="S75" s="48"/>
      <c r="T75" s="51"/>
      <c r="U75" s="10"/>
      <c r="V75" s="59"/>
      <c r="W75" s="49"/>
      <c r="X75" s="59"/>
      <c r="Y75" s="49"/>
      <c r="Z75" s="59"/>
      <c r="AA75" s="49"/>
      <c r="AB75" s="46"/>
      <c r="AC75" s="48"/>
      <c r="AD75" s="45"/>
      <c r="AE75" s="50"/>
      <c r="AF75" s="50"/>
      <c r="AG75" s="51"/>
      <c r="AH75" s="45"/>
      <c r="AI75" s="46"/>
      <c r="AJ75" s="46"/>
      <c r="AK75" s="49"/>
      <c r="AL75" s="46"/>
      <c r="AM75" s="46"/>
      <c r="AN75" s="46"/>
      <c r="AO75" s="46"/>
      <c r="AP75" s="45"/>
      <c r="AQ75" s="50"/>
      <c r="AR75" s="60"/>
      <c r="AS75" s="50"/>
      <c r="AT75" s="58"/>
      <c r="AU75" s="50"/>
      <c r="AV75" s="60"/>
      <c r="AW75" s="60"/>
      <c r="AX75" s="60"/>
      <c r="AY75" s="129"/>
      <c r="AZ75" s="105"/>
      <c r="BA75" s="46"/>
      <c r="BB75" s="50"/>
      <c r="BC75" s="50"/>
      <c r="BD75" s="50"/>
      <c r="BE75" s="50"/>
      <c r="BF75" s="51"/>
      <c r="BG75" s="10"/>
      <c r="BH75" s="51"/>
      <c r="BI75" s="46"/>
      <c r="BJ75" s="50"/>
      <c r="BK75" s="50"/>
      <c r="BL75" s="50"/>
      <c r="BM75" s="50"/>
      <c r="BN75" s="51"/>
      <c r="BO75" s="50"/>
      <c r="BP75" s="50"/>
      <c r="BQ75" s="50"/>
      <c r="BR75" s="51"/>
      <c r="BS75" s="50"/>
      <c r="BT75" s="50"/>
      <c r="BU75" s="50"/>
      <c r="BV75" s="51"/>
      <c r="BW75" s="103"/>
      <c r="BX75" s="10"/>
      <c r="BY75" s="7"/>
      <c r="BZ75" s="7"/>
      <c r="CA75" s="7"/>
      <c r="CB75" s="7"/>
      <c r="CC75" s="7"/>
      <c r="CD75" s="108"/>
      <c r="CE75" s="59"/>
      <c r="CF75" s="60"/>
      <c r="CG75" s="60"/>
      <c r="CH75" s="60"/>
      <c r="CI75" s="60"/>
      <c r="CJ75" s="51"/>
      <c r="CK75" s="10"/>
      <c r="CL75" s="51"/>
      <c r="CM75" s="50"/>
      <c r="CN75" s="50"/>
      <c r="CO75" s="50"/>
      <c r="CP75" s="50"/>
      <c r="CQ75" s="50"/>
      <c r="CR75" s="51"/>
      <c r="CS75" s="50"/>
      <c r="CT75" s="50"/>
      <c r="CU75" s="50"/>
      <c r="CV75" s="51"/>
      <c r="CW75" s="50"/>
      <c r="CX75" s="50"/>
      <c r="CY75" s="50"/>
      <c r="CZ75" s="51"/>
      <c r="DA75" s="103"/>
      <c r="DB75" s="7"/>
      <c r="DC75" s="7"/>
      <c r="DD75" s="7"/>
      <c r="DE75" s="50"/>
      <c r="DF75" s="7"/>
      <c r="DG75" s="7"/>
      <c r="DH75" s="7"/>
      <c r="DI75" s="7"/>
      <c r="DJ75" s="7"/>
      <c r="DK75" s="50"/>
      <c r="DL75" s="50"/>
      <c r="DM75" s="50"/>
      <c r="DN75" s="51"/>
      <c r="DO75" s="59"/>
      <c r="DP75" s="46"/>
      <c r="DQ75" s="46"/>
      <c r="DR75" s="46"/>
      <c r="DS75" s="46"/>
      <c r="DT75" s="49"/>
      <c r="DU75" s="46"/>
      <c r="DV75" s="50"/>
      <c r="DW75" s="50"/>
      <c r="DX75" s="51"/>
      <c r="DY75" s="50"/>
      <c r="DZ75" s="50"/>
      <c r="EA75" s="50"/>
      <c r="EB75" s="51"/>
      <c r="EC75" s="5"/>
      <c r="ED75" s="59"/>
      <c r="EE75" s="46"/>
      <c r="EF75" s="46"/>
      <c r="EG75" s="46"/>
      <c r="EH75" s="46"/>
      <c r="EI75" s="49"/>
      <c r="EJ75" s="46"/>
      <c r="EK75" s="50"/>
      <c r="EL75" s="50"/>
      <c r="EM75" s="51"/>
      <c r="EN75" s="50"/>
      <c r="EO75" s="50"/>
      <c r="EP75" s="50"/>
      <c r="EQ75" s="7"/>
      <c r="ER75" s="5"/>
      <c r="ES75">
        <f t="shared" si="32"/>
        <v>0</v>
      </c>
      <c r="EU75" s="16"/>
      <c r="EW75" s="16"/>
      <c r="EX75" s="16"/>
      <c r="EY75" s="16"/>
      <c r="FD75" s="16"/>
      <c r="FP75" s="16"/>
    </row>
    <row r="76" spans="1:172" x14ac:dyDescent="0.15">
      <c r="A76" s="47">
        <v>1000057</v>
      </c>
      <c r="B76" s="5"/>
      <c r="C76" s="45" t="str">
        <f>IF(A76="","",DBCS(VLOOKUP(A76,入力シート!A:E,3,FALSE)))</f>
        <v/>
      </c>
      <c r="D76" s="50"/>
      <c r="E76" s="50"/>
      <c r="F76" s="7"/>
      <c r="G76" s="123"/>
      <c r="H76" s="45"/>
      <c r="I76" s="51"/>
      <c r="J76" s="45"/>
      <c r="K76" s="51"/>
      <c r="L76" s="5"/>
      <c r="M76" s="10"/>
      <c r="N76" s="51"/>
      <c r="O76" s="123"/>
      <c r="P76" s="48"/>
      <c r="Q76" s="60"/>
      <c r="R76" s="51"/>
      <c r="S76" s="48"/>
      <c r="T76" s="51"/>
      <c r="U76" s="10"/>
      <c r="V76" s="59"/>
      <c r="W76" s="49"/>
      <c r="X76" s="59"/>
      <c r="Y76" s="49"/>
      <c r="Z76" s="59"/>
      <c r="AA76" s="49"/>
      <c r="AB76" s="46"/>
      <c r="AC76" s="48"/>
      <c r="AD76" s="45"/>
      <c r="AE76" s="50"/>
      <c r="AF76" s="50"/>
      <c r="AG76" s="51"/>
      <c r="AH76" s="45"/>
      <c r="AI76" s="46"/>
      <c r="AJ76" s="46"/>
      <c r="AK76" s="49"/>
      <c r="AL76" s="46"/>
      <c r="AM76" s="46"/>
      <c r="AN76" s="46"/>
      <c r="AO76" s="46"/>
      <c r="AP76" s="45"/>
      <c r="AQ76" s="50"/>
      <c r="AR76" s="60"/>
      <c r="AS76" s="50"/>
      <c r="AT76" s="58"/>
      <c r="AU76" s="50"/>
      <c r="AV76" s="60"/>
      <c r="AW76" s="60"/>
      <c r="AX76" s="60"/>
      <c r="AY76" s="129"/>
      <c r="AZ76" s="105"/>
      <c r="BA76" s="46"/>
      <c r="BB76" s="50"/>
      <c r="BC76" s="50"/>
      <c r="BD76" s="50"/>
      <c r="BE76" s="50"/>
      <c r="BF76" s="51"/>
      <c r="BG76" s="10"/>
      <c r="BH76" s="51"/>
      <c r="BI76" s="46"/>
      <c r="BJ76" s="50"/>
      <c r="BK76" s="50"/>
      <c r="BL76" s="50"/>
      <c r="BM76" s="50"/>
      <c r="BN76" s="51"/>
      <c r="BO76" s="50"/>
      <c r="BP76" s="50"/>
      <c r="BQ76" s="50"/>
      <c r="BR76" s="51"/>
      <c r="BS76" s="50"/>
      <c r="BT76" s="50"/>
      <c r="BU76" s="50"/>
      <c r="BV76" s="51"/>
      <c r="BW76" s="103"/>
      <c r="BX76" s="10"/>
      <c r="BY76" s="7"/>
      <c r="BZ76" s="7"/>
      <c r="CA76" s="7"/>
      <c r="CB76" s="7"/>
      <c r="CC76" s="7"/>
      <c r="CD76" s="108"/>
      <c r="CE76" s="59"/>
      <c r="CF76" s="60"/>
      <c r="CG76" s="60"/>
      <c r="CH76" s="60"/>
      <c r="CI76" s="60"/>
      <c r="CJ76" s="51"/>
      <c r="CK76" s="10"/>
      <c r="CL76" s="51"/>
      <c r="CM76" s="50"/>
      <c r="CN76" s="50"/>
      <c r="CO76" s="50"/>
      <c r="CP76" s="50"/>
      <c r="CQ76" s="50"/>
      <c r="CR76" s="51"/>
      <c r="CS76" s="50"/>
      <c r="CT76" s="50"/>
      <c r="CU76" s="50"/>
      <c r="CV76" s="51"/>
      <c r="CW76" s="50"/>
      <c r="CX76" s="50"/>
      <c r="CY76" s="50"/>
      <c r="CZ76" s="51"/>
      <c r="DA76" s="103"/>
      <c r="DB76" s="7"/>
      <c r="DC76" s="7"/>
      <c r="DD76" s="7"/>
      <c r="DE76" s="50"/>
      <c r="DF76" s="7"/>
      <c r="DG76" s="7"/>
      <c r="DH76" s="7"/>
      <c r="DI76" s="7"/>
      <c r="DJ76" s="7"/>
      <c r="DK76" s="50"/>
      <c r="DL76" s="50"/>
      <c r="DM76" s="50"/>
      <c r="DN76" s="51"/>
      <c r="DO76" s="59"/>
      <c r="DP76" s="46"/>
      <c r="DQ76" s="46"/>
      <c r="DR76" s="46"/>
      <c r="DS76" s="46"/>
      <c r="DT76" s="49"/>
      <c r="DU76" s="46"/>
      <c r="DV76" s="50"/>
      <c r="DW76" s="50"/>
      <c r="DX76" s="51"/>
      <c r="DY76" s="50"/>
      <c r="DZ76" s="50"/>
      <c r="EA76" s="50"/>
      <c r="EB76" s="51"/>
      <c r="EC76" s="5"/>
      <c r="ED76" s="59"/>
      <c r="EE76" s="46"/>
      <c r="EF76" s="46"/>
      <c r="EG76" s="46"/>
      <c r="EH76" s="46"/>
      <c r="EI76" s="49"/>
      <c r="EJ76" s="46"/>
      <c r="EK76" s="50"/>
      <c r="EL76" s="50"/>
      <c r="EM76" s="51"/>
      <c r="EN76" s="50"/>
      <c r="EO76" s="50"/>
      <c r="EP76" s="50"/>
      <c r="EQ76" s="7"/>
      <c r="ER76" s="5"/>
      <c r="ES76">
        <f t="shared" si="32"/>
        <v>0</v>
      </c>
      <c r="EU76" s="16"/>
      <c r="EW76" s="16"/>
      <c r="EX76" s="16"/>
      <c r="EY76" s="16"/>
      <c r="FD76" s="16"/>
      <c r="FP76" s="16"/>
    </row>
    <row r="77" spans="1:172" x14ac:dyDescent="0.15">
      <c r="A77" s="47">
        <v>1000058</v>
      </c>
      <c r="B77" s="5"/>
      <c r="C77" s="45" t="str">
        <f>IF(A77="","",DBCS(VLOOKUP(A77,入力シート!A:E,3,FALSE)))</f>
        <v/>
      </c>
      <c r="D77" s="50"/>
      <c r="E77" s="50"/>
      <c r="F77" s="7"/>
      <c r="G77" s="123"/>
      <c r="H77" s="45"/>
      <c r="I77" s="51"/>
      <c r="J77" s="45"/>
      <c r="K77" s="51"/>
      <c r="L77" s="5"/>
      <c r="M77" s="10"/>
      <c r="N77" s="51"/>
      <c r="O77" s="123"/>
      <c r="P77" s="48"/>
      <c r="Q77" s="60"/>
      <c r="R77" s="51"/>
      <c r="S77" s="48"/>
      <c r="T77" s="51"/>
      <c r="U77" s="10"/>
      <c r="V77" s="59"/>
      <c r="W77" s="49"/>
      <c r="X77" s="59"/>
      <c r="Y77" s="49"/>
      <c r="Z77" s="59"/>
      <c r="AA77" s="49"/>
      <c r="AB77" s="46"/>
      <c r="AC77" s="48"/>
      <c r="AD77" s="45"/>
      <c r="AE77" s="50"/>
      <c r="AF77" s="50"/>
      <c r="AG77" s="51"/>
      <c r="AH77" s="45"/>
      <c r="AI77" s="46"/>
      <c r="AJ77" s="46"/>
      <c r="AK77" s="49"/>
      <c r="AL77" s="46"/>
      <c r="AM77" s="46"/>
      <c r="AN77" s="46"/>
      <c r="AO77" s="46"/>
      <c r="AP77" s="45"/>
      <c r="AQ77" s="50"/>
      <c r="AR77" s="60"/>
      <c r="AS77" s="50"/>
      <c r="AT77" s="58"/>
      <c r="AU77" s="50"/>
      <c r="AV77" s="60"/>
      <c r="AW77" s="60"/>
      <c r="AX77" s="60"/>
      <c r="AY77" s="129"/>
      <c r="AZ77" s="105"/>
      <c r="BA77" s="46"/>
      <c r="BB77" s="50"/>
      <c r="BC77" s="50"/>
      <c r="BD77" s="50"/>
      <c r="BE77" s="50"/>
      <c r="BF77" s="51"/>
      <c r="BG77" s="10"/>
      <c r="BH77" s="51"/>
      <c r="BI77" s="46"/>
      <c r="BJ77" s="50"/>
      <c r="BK77" s="50"/>
      <c r="BL77" s="50"/>
      <c r="BM77" s="50"/>
      <c r="BN77" s="51"/>
      <c r="BO77" s="50"/>
      <c r="BP77" s="50"/>
      <c r="BQ77" s="50"/>
      <c r="BR77" s="51"/>
      <c r="BS77" s="50"/>
      <c r="BT77" s="50"/>
      <c r="BU77" s="50"/>
      <c r="BV77" s="51"/>
      <c r="BW77" s="103"/>
      <c r="BX77" s="10"/>
      <c r="BY77" s="7"/>
      <c r="BZ77" s="7"/>
      <c r="CA77" s="7"/>
      <c r="CB77" s="7"/>
      <c r="CC77" s="7"/>
      <c r="CD77" s="108"/>
      <c r="CE77" s="59"/>
      <c r="CF77" s="60"/>
      <c r="CG77" s="60"/>
      <c r="CH77" s="60"/>
      <c r="CI77" s="60"/>
      <c r="CJ77" s="51"/>
      <c r="CK77" s="10"/>
      <c r="CL77" s="51"/>
      <c r="CM77" s="50"/>
      <c r="CN77" s="50"/>
      <c r="CO77" s="50"/>
      <c r="CP77" s="50"/>
      <c r="CQ77" s="50"/>
      <c r="CR77" s="51"/>
      <c r="CS77" s="50"/>
      <c r="CT77" s="50"/>
      <c r="CU77" s="50"/>
      <c r="CV77" s="51"/>
      <c r="CW77" s="50"/>
      <c r="CX77" s="50"/>
      <c r="CY77" s="50"/>
      <c r="CZ77" s="51"/>
      <c r="DA77" s="103"/>
      <c r="DB77" s="7"/>
      <c r="DC77" s="7"/>
      <c r="DD77" s="7"/>
      <c r="DE77" s="50"/>
      <c r="DF77" s="7"/>
      <c r="DG77" s="7"/>
      <c r="DH77" s="7"/>
      <c r="DI77" s="7"/>
      <c r="DJ77" s="7"/>
      <c r="DK77" s="50"/>
      <c r="DL77" s="50"/>
      <c r="DM77" s="50"/>
      <c r="DN77" s="51"/>
      <c r="DO77" s="59"/>
      <c r="DP77" s="46"/>
      <c r="DQ77" s="46"/>
      <c r="DR77" s="46"/>
      <c r="DS77" s="46"/>
      <c r="DT77" s="49"/>
      <c r="DU77" s="46"/>
      <c r="DV77" s="50"/>
      <c r="DW77" s="50"/>
      <c r="DX77" s="51"/>
      <c r="DY77" s="50"/>
      <c r="DZ77" s="50"/>
      <c r="EA77" s="50"/>
      <c r="EB77" s="51"/>
      <c r="EC77" s="5"/>
      <c r="ED77" s="59"/>
      <c r="EE77" s="46"/>
      <c r="EF77" s="46"/>
      <c r="EG77" s="46"/>
      <c r="EH77" s="46"/>
      <c r="EI77" s="49"/>
      <c r="EJ77" s="46"/>
      <c r="EK77" s="50"/>
      <c r="EL77" s="50"/>
      <c r="EM77" s="51"/>
      <c r="EN77" s="50"/>
      <c r="EO77" s="50"/>
      <c r="EP77" s="50"/>
      <c r="EQ77" s="7"/>
      <c r="ER77" s="5"/>
      <c r="ES77">
        <f t="shared" si="32"/>
        <v>0</v>
      </c>
      <c r="EU77" s="16"/>
      <c r="EW77" s="16"/>
      <c r="EX77" s="16"/>
      <c r="EY77" s="16"/>
      <c r="FD77" s="16"/>
      <c r="FP77" s="16"/>
    </row>
    <row r="78" spans="1:172" x14ac:dyDescent="0.15">
      <c r="A78" s="47">
        <v>1000059</v>
      </c>
      <c r="B78" s="5"/>
      <c r="C78" s="45" t="str">
        <f>IF(A78="","",DBCS(VLOOKUP(A78,入力シート!A:E,3,FALSE)))</f>
        <v/>
      </c>
      <c r="D78" s="50"/>
      <c r="E78" s="50"/>
      <c r="F78" s="7"/>
      <c r="G78" s="123"/>
      <c r="H78" s="45"/>
      <c r="I78" s="51"/>
      <c r="J78" s="45"/>
      <c r="K78" s="51"/>
      <c r="L78" s="5"/>
      <c r="M78" s="10"/>
      <c r="N78" s="51"/>
      <c r="O78" s="123"/>
      <c r="P78" s="48"/>
      <c r="Q78" s="60"/>
      <c r="R78" s="51"/>
      <c r="S78" s="48"/>
      <c r="T78" s="51"/>
      <c r="U78" s="10"/>
      <c r="V78" s="59"/>
      <c r="W78" s="49"/>
      <c r="X78" s="59"/>
      <c r="Y78" s="49"/>
      <c r="Z78" s="59"/>
      <c r="AA78" s="49"/>
      <c r="AB78" s="46"/>
      <c r="AC78" s="48"/>
      <c r="AD78" s="45"/>
      <c r="AE78" s="50"/>
      <c r="AF78" s="50"/>
      <c r="AG78" s="51"/>
      <c r="AH78" s="45"/>
      <c r="AI78" s="46"/>
      <c r="AJ78" s="46"/>
      <c r="AK78" s="49"/>
      <c r="AL78" s="46"/>
      <c r="AM78" s="46"/>
      <c r="AN78" s="46"/>
      <c r="AO78" s="46"/>
      <c r="AP78" s="45"/>
      <c r="AQ78" s="50"/>
      <c r="AR78" s="60"/>
      <c r="AS78" s="50"/>
      <c r="AT78" s="58"/>
      <c r="AU78" s="50"/>
      <c r="AV78" s="60"/>
      <c r="AW78" s="60"/>
      <c r="AX78" s="60"/>
      <c r="AY78" s="129"/>
      <c r="AZ78" s="105"/>
      <c r="BA78" s="46"/>
      <c r="BB78" s="50"/>
      <c r="BC78" s="50"/>
      <c r="BD78" s="50"/>
      <c r="BE78" s="50"/>
      <c r="BF78" s="51"/>
      <c r="BG78" s="10"/>
      <c r="BH78" s="51"/>
      <c r="BI78" s="46"/>
      <c r="BJ78" s="50"/>
      <c r="BK78" s="50"/>
      <c r="BL78" s="50"/>
      <c r="BM78" s="50"/>
      <c r="BN78" s="51"/>
      <c r="BO78" s="50"/>
      <c r="BP78" s="50"/>
      <c r="BQ78" s="50"/>
      <c r="BR78" s="51"/>
      <c r="BS78" s="50"/>
      <c r="BT78" s="50"/>
      <c r="BU78" s="50"/>
      <c r="BV78" s="51"/>
      <c r="BW78" s="103"/>
      <c r="BX78" s="10"/>
      <c r="BY78" s="7"/>
      <c r="BZ78" s="7"/>
      <c r="CA78" s="7"/>
      <c r="CB78" s="7"/>
      <c r="CC78" s="7"/>
      <c r="CD78" s="108"/>
      <c r="CE78" s="59"/>
      <c r="CF78" s="60"/>
      <c r="CG78" s="60"/>
      <c r="CH78" s="60"/>
      <c r="CI78" s="60"/>
      <c r="CJ78" s="51"/>
      <c r="CK78" s="10"/>
      <c r="CL78" s="51"/>
      <c r="CM78" s="50"/>
      <c r="CN78" s="50"/>
      <c r="CO78" s="50"/>
      <c r="CP78" s="50"/>
      <c r="CQ78" s="50"/>
      <c r="CR78" s="51"/>
      <c r="CS78" s="50"/>
      <c r="CT78" s="50"/>
      <c r="CU78" s="50"/>
      <c r="CV78" s="51"/>
      <c r="CW78" s="50"/>
      <c r="CX78" s="50"/>
      <c r="CY78" s="50"/>
      <c r="CZ78" s="51"/>
      <c r="DA78" s="103"/>
      <c r="DB78" s="7"/>
      <c r="DC78" s="7"/>
      <c r="DD78" s="7"/>
      <c r="DE78" s="50"/>
      <c r="DF78" s="7"/>
      <c r="DG78" s="7"/>
      <c r="DH78" s="7"/>
      <c r="DI78" s="7"/>
      <c r="DJ78" s="7"/>
      <c r="DK78" s="50"/>
      <c r="DL78" s="50"/>
      <c r="DM78" s="50"/>
      <c r="DN78" s="51"/>
      <c r="DO78" s="59"/>
      <c r="DP78" s="46"/>
      <c r="DQ78" s="46"/>
      <c r="DR78" s="46"/>
      <c r="DS78" s="46"/>
      <c r="DT78" s="49"/>
      <c r="DU78" s="46"/>
      <c r="DV78" s="50"/>
      <c r="DW78" s="50"/>
      <c r="DX78" s="51"/>
      <c r="DY78" s="50"/>
      <c r="DZ78" s="50"/>
      <c r="EA78" s="50"/>
      <c r="EB78" s="51"/>
      <c r="EC78" s="5"/>
      <c r="ED78" s="59"/>
      <c r="EE78" s="46"/>
      <c r="EF78" s="46"/>
      <c r="EG78" s="46"/>
      <c r="EH78" s="46"/>
      <c r="EI78" s="49"/>
      <c r="EJ78" s="46"/>
      <c r="EK78" s="50"/>
      <c r="EL78" s="50"/>
      <c r="EM78" s="51"/>
      <c r="EN78" s="50"/>
      <c r="EO78" s="50"/>
      <c r="EP78" s="50"/>
      <c r="EQ78" s="7"/>
      <c r="ER78" s="5"/>
      <c r="ES78">
        <f t="shared" si="32"/>
        <v>0</v>
      </c>
      <c r="EU78" s="16"/>
      <c r="EW78" s="16"/>
      <c r="EX78" s="16"/>
      <c r="EY78" s="16"/>
      <c r="FD78" s="16"/>
      <c r="FP78" s="16"/>
    </row>
    <row r="79" spans="1:172" x14ac:dyDescent="0.15">
      <c r="A79" s="47">
        <v>1000060</v>
      </c>
      <c r="B79" s="5"/>
      <c r="C79" s="45" t="str">
        <f>IF(A79="","",DBCS(VLOOKUP(A79,入力シート!A:E,3,FALSE)))</f>
        <v/>
      </c>
      <c r="D79" s="50"/>
      <c r="E79" s="50"/>
      <c r="F79" s="7"/>
      <c r="G79" s="123"/>
      <c r="H79" s="45"/>
      <c r="I79" s="51"/>
      <c r="J79" s="45"/>
      <c r="K79" s="51"/>
      <c r="L79" s="5"/>
      <c r="M79" s="10"/>
      <c r="N79" s="51"/>
      <c r="O79" s="123"/>
      <c r="P79" s="48"/>
      <c r="Q79" s="60"/>
      <c r="R79" s="51"/>
      <c r="S79" s="48"/>
      <c r="T79" s="51"/>
      <c r="U79" s="10"/>
      <c r="V79" s="59"/>
      <c r="W79" s="49"/>
      <c r="X79" s="59"/>
      <c r="Y79" s="49"/>
      <c r="Z79" s="59"/>
      <c r="AA79" s="49"/>
      <c r="AB79" s="46"/>
      <c r="AC79" s="48"/>
      <c r="AD79" s="45"/>
      <c r="AE79" s="50"/>
      <c r="AF79" s="50"/>
      <c r="AG79" s="51"/>
      <c r="AH79" s="45"/>
      <c r="AI79" s="46"/>
      <c r="AJ79" s="46"/>
      <c r="AK79" s="49"/>
      <c r="AL79" s="46"/>
      <c r="AM79" s="46"/>
      <c r="AN79" s="46"/>
      <c r="AO79" s="46"/>
      <c r="AP79" s="45"/>
      <c r="AQ79" s="50"/>
      <c r="AR79" s="60"/>
      <c r="AS79" s="50"/>
      <c r="AT79" s="58"/>
      <c r="AU79" s="50"/>
      <c r="AV79" s="60"/>
      <c r="AW79" s="60"/>
      <c r="AX79" s="60"/>
      <c r="AY79" s="129"/>
      <c r="AZ79" s="105"/>
      <c r="BA79" s="46"/>
      <c r="BB79" s="50"/>
      <c r="BC79" s="50"/>
      <c r="BD79" s="50"/>
      <c r="BE79" s="50"/>
      <c r="BF79" s="51"/>
      <c r="BG79" s="10"/>
      <c r="BH79" s="51"/>
      <c r="BI79" s="46"/>
      <c r="BJ79" s="50"/>
      <c r="BK79" s="50"/>
      <c r="BL79" s="50"/>
      <c r="BM79" s="50"/>
      <c r="BN79" s="51"/>
      <c r="BO79" s="50"/>
      <c r="BP79" s="50"/>
      <c r="BQ79" s="50"/>
      <c r="BR79" s="51"/>
      <c r="BS79" s="50"/>
      <c r="BT79" s="50"/>
      <c r="BU79" s="50"/>
      <c r="BV79" s="51"/>
      <c r="BW79" s="103"/>
      <c r="BX79" s="10"/>
      <c r="BY79" s="7"/>
      <c r="BZ79" s="7"/>
      <c r="CA79" s="7"/>
      <c r="CB79" s="7"/>
      <c r="CC79" s="7"/>
      <c r="CD79" s="108"/>
      <c r="CE79" s="59"/>
      <c r="CF79" s="60"/>
      <c r="CG79" s="60"/>
      <c r="CH79" s="60"/>
      <c r="CI79" s="60"/>
      <c r="CJ79" s="51"/>
      <c r="CK79" s="10"/>
      <c r="CL79" s="51"/>
      <c r="CM79" s="50"/>
      <c r="CN79" s="50"/>
      <c r="CO79" s="50"/>
      <c r="CP79" s="50"/>
      <c r="CQ79" s="50"/>
      <c r="CR79" s="51"/>
      <c r="CS79" s="50"/>
      <c r="CT79" s="50"/>
      <c r="CU79" s="50"/>
      <c r="CV79" s="51"/>
      <c r="CW79" s="50"/>
      <c r="CX79" s="50"/>
      <c r="CY79" s="50"/>
      <c r="CZ79" s="51"/>
      <c r="DA79" s="103"/>
      <c r="DB79" s="7"/>
      <c r="DC79" s="7"/>
      <c r="DD79" s="7"/>
      <c r="DE79" s="50"/>
      <c r="DF79" s="7"/>
      <c r="DG79" s="7"/>
      <c r="DH79" s="7"/>
      <c r="DI79" s="7"/>
      <c r="DJ79" s="7"/>
      <c r="DK79" s="50"/>
      <c r="DL79" s="50"/>
      <c r="DM79" s="50"/>
      <c r="DN79" s="51"/>
      <c r="DO79" s="59"/>
      <c r="DP79" s="46"/>
      <c r="DQ79" s="46"/>
      <c r="DR79" s="46"/>
      <c r="DS79" s="46"/>
      <c r="DT79" s="49"/>
      <c r="DU79" s="46"/>
      <c r="DV79" s="50"/>
      <c r="DW79" s="50"/>
      <c r="DX79" s="51"/>
      <c r="DY79" s="50"/>
      <c r="DZ79" s="50"/>
      <c r="EA79" s="50"/>
      <c r="EB79" s="51"/>
      <c r="EC79" s="5"/>
      <c r="ED79" s="59"/>
      <c r="EE79" s="46"/>
      <c r="EF79" s="46"/>
      <c r="EG79" s="46"/>
      <c r="EH79" s="46"/>
      <c r="EI79" s="49"/>
      <c r="EJ79" s="46"/>
      <c r="EK79" s="50"/>
      <c r="EL79" s="50"/>
      <c r="EM79" s="51"/>
      <c r="EN79" s="50"/>
      <c r="EO79" s="50"/>
      <c r="EP79" s="50"/>
      <c r="EQ79" s="7"/>
      <c r="ER79" s="5"/>
      <c r="ES79">
        <f t="shared" si="32"/>
        <v>0</v>
      </c>
      <c r="EU79" s="16"/>
      <c r="EW79" s="16"/>
      <c r="EX79" s="16"/>
      <c r="EY79" s="16"/>
      <c r="FD79" s="16"/>
      <c r="FP79" s="16"/>
    </row>
    <row r="80" spans="1:172" x14ac:dyDescent="0.15">
      <c r="A80" s="47">
        <v>1000061</v>
      </c>
      <c r="B80" s="5"/>
      <c r="C80" s="45" t="str">
        <f>IF(A80="","",DBCS(VLOOKUP(A80,入力シート!A:E,3,FALSE)))</f>
        <v/>
      </c>
      <c r="D80" s="50"/>
      <c r="E80" s="50"/>
      <c r="F80" s="7"/>
      <c r="G80" s="123"/>
      <c r="H80" s="45"/>
      <c r="I80" s="51"/>
      <c r="J80" s="45"/>
      <c r="K80" s="51"/>
      <c r="L80" s="5"/>
      <c r="M80" s="10"/>
      <c r="N80" s="51"/>
      <c r="O80" s="123"/>
      <c r="P80" s="48"/>
      <c r="Q80" s="60"/>
      <c r="R80" s="51"/>
      <c r="S80" s="48"/>
      <c r="T80" s="51"/>
      <c r="U80" s="10"/>
      <c r="V80" s="59"/>
      <c r="W80" s="49"/>
      <c r="X80" s="59"/>
      <c r="Y80" s="49"/>
      <c r="Z80" s="59"/>
      <c r="AA80" s="49"/>
      <c r="AB80" s="46"/>
      <c r="AC80" s="48"/>
      <c r="AD80" s="45"/>
      <c r="AE80" s="50"/>
      <c r="AF80" s="50"/>
      <c r="AG80" s="51"/>
      <c r="AH80" s="45"/>
      <c r="AI80" s="46"/>
      <c r="AJ80" s="46"/>
      <c r="AK80" s="49"/>
      <c r="AL80" s="46"/>
      <c r="AM80" s="46"/>
      <c r="AN80" s="46"/>
      <c r="AO80" s="46"/>
      <c r="AP80" s="45"/>
      <c r="AQ80" s="50"/>
      <c r="AR80" s="60"/>
      <c r="AS80" s="50"/>
      <c r="AT80" s="58"/>
      <c r="AU80" s="50"/>
      <c r="AV80" s="60"/>
      <c r="AW80" s="60"/>
      <c r="AX80" s="60"/>
      <c r="AY80" s="129"/>
      <c r="AZ80" s="105"/>
      <c r="BA80" s="46"/>
      <c r="BB80" s="50"/>
      <c r="BC80" s="50"/>
      <c r="BD80" s="50"/>
      <c r="BE80" s="50"/>
      <c r="BF80" s="51"/>
      <c r="BG80" s="10"/>
      <c r="BH80" s="51"/>
      <c r="BI80" s="46"/>
      <c r="BJ80" s="50"/>
      <c r="BK80" s="50"/>
      <c r="BL80" s="50"/>
      <c r="BM80" s="50"/>
      <c r="BN80" s="51"/>
      <c r="BO80" s="50"/>
      <c r="BP80" s="50"/>
      <c r="BQ80" s="50"/>
      <c r="BR80" s="51"/>
      <c r="BS80" s="50"/>
      <c r="BT80" s="50"/>
      <c r="BU80" s="50"/>
      <c r="BV80" s="51"/>
      <c r="BW80" s="103"/>
      <c r="BX80" s="10"/>
      <c r="BY80" s="7"/>
      <c r="BZ80" s="7"/>
      <c r="CA80" s="7"/>
      <c r="CB80" s="7"/>
      <c r="CC80" s="7"/>
      <c r="CD80" s="108"/>
      <c r="CE80" s="59"/>
      <c r="CF80" s="60"/>
      <c r="CG80" s="60"/>
      <c r="CH80" s="60"/>
      <c r="CI80" s="60"/>
      <c r="CJ80" s="51"/>
      <c r="CK80" s="10"/>
      <c r="CL80" s="51"/>
      <c r="CM80" s="50"/>
      <c r="CN80" s="50"/>
      <c r="CO80" s="50"/>
      <c r="CP80" s="50"/>
      <c r="CQ80" s="50"/>
      <c r="CR80" s="51"/>
      <c r="CS80" s="50"/>
      <c r="CT80" s="50"/>
      <c r="CU80" s="50"/>
      <c r="CV80" s="51"/>
      <c r="CW80" s="50"/>
      <c r="CX80" s="50"/>
      <c r="CY80" s="50"/>
      <c r="CZ80" s="51"/>
      <c r="DA80" s="103"/>
      <c r="DB80" s="7"/>
      <c r="DC80" s="7"/>
      <c r="DD80" s="7"/>
      <c r="DE80" s="50"/>
      <c r="DF80" s="7"/>
      <c r="DG80" s="7"/>
      <c r="DH80" s="7"/>
      <c r="DI80" s="7"/>
      <c r="DJ80" s="7"/>
      <c r="DK80" s="50"/>
      <c r="DL80" s="50"/>
      <c r="DM80" s="50"/>
      <c r="DN80" s="51"/>
      <c r="DO80" s="59"/>
      <c r="DP80" s="46"/>
      <c r="DQ80" s="46"/>
      <c r="DR80" s="46"/>
      <c r="DS80" s="46"/>
      <c r="DT80" s="49"/>
      <c r="DU80" s="46"/>
      <c r="DV80" s="50"/>
      <c r="DW80" s="50"/>
      <c r="DX80" s="51"/>
      <c r="DY80" s="50"/>
      <c r="DZ80" s="50"/>
      <c r="EA80" s="50"/>
      <c r="EB80" s="51"/>
      <c r="EC80" s="5"/>
      <c r="ED80" s="59"/>
      <c r="EE80" s="46"/>
      <c r="EF80" s="46"/>
      <c r="EG80" s="46"/>
      <c r="EH80" s="46"/>
      <c r="EI80" s="49"/>
      <c r="EJ80" s="46"/>
      <c r="EK80" s="50"/>
      <c r="EL80" s="50"/>
      <c r="EM80" s="51"/>
      <c r="EN80" s="50"/>
      <c r="EO80" s="50"/>
      <c r="EP80" s="50"/>
      <c r="EQ80" s="7"/>
      <c r="ER80" s="5"/>
      <c r="ES80">
        <f t="shared" si="32"/>
        <v>0</v>
      </c>
      <c r="EU80" s="16"/>
      <c r="EW80" s="16"/>
      <c r="EX80" s="16"/>
      <c r="EY80" s="16"/>
      <c r="FD80" s="16"/>
      <c r="FP80" s="16"/>
    </row>
    <row r="81" spans="1:172" x14ac:dyDescent="0.15">
      <c r="A81" s="47">
        <v>1000062</v>
      </c>
      <c r="B81" s="5"/>
      <c r="C81" s="45" t="str">
        <f>IF(A81="","",DBCS(VLOOKUP(A81,入力シート!A:E,3,FALSE)))</f>
        <v/>
      </c>
      <c r="D81" s="50"/>
      <c r="E81" s="50"/>
      <c r="F81" s="7"/>
      <c r="G81" s="123"/>
      <c r="H81" s="45"/>
      <c r="I81" s="51"/>
      <c r="J81" s="45"/>
      <c r="K81" s="51"/>
      <c r="L81" s="5"/>
      <c r="M81" s="10"/>
      <c r="N81" s="51"/>
      <c r="O81" s="123"/>
      <c r="P81" s="48"/>
      <c r="Q81" s="60"/>
      <c r="R81" s="51"/>
      <c r="S81" s="48"/>
      <c r="T81" s="51"/>
      <c r="U81" s="10"/>
      <c r="V81" s="59"/>
      <c r="W81" s="49"/>
      <c r="X81" s="59"/>
      <c r="Y81" s="49"/>
      <c r="Z81" s="59"/>
      <c r="AA81" s="49"/>
      <c r="AB81" s="46"/>
      <c r="AC81" s="48"/>
      <c r="AD81" s="45"/>
      <c r="AE81" s="50"/>
      <c r="AF81" s="50"/>
      <c r="AG81" s="51"/>
      <c r="AH81" s="45"/>
      <c r="AI81" s="46"/>
      <c r="AJ81" s="46"/>
      <c r="AK81" s="49"/>
      <c r="AL81" s="46"/>
      <c r="AM81" s="46"/>
      <c r="AN81" s="46"/>
      <c r="AO81" s="46"/>
      <c r="AP81" s="45"/>
      <c r="AQ81" s="50"/>
      <c r="AR81" s="60"/>
      <c r="AS81" s="50"/>
      <c r="AT81" s="58"/>
      <c r="AU81" s="50"/>
      <c r="AV81" s="60"/>
      <c r="AW81" s="60"/>
      <c r="AX81" s="60"/>
      <c r="AY81" s="129"/>
      <c r="AZ81" s="105"/>
      <c r="BA81" s="46"/>
      <c r="BB81" s="50"/>
      <c r="BC81" s="50"/>
      <c r="BD81" s="50"/>
      <c r="BE81" s="50"/>
      <c r="BF81" s="51"/>
      <c r="BG81" s="10"/>
      <c r="BH81" s="51"/>
      <c r="BI81" s="46"/>
      <c r="BJ81" s="50"/>
      <c r="BK81" s="50"/>
      <c r="BL81" s="50"/>
      <c r="BM81" s="50"/>
      <c r="BN81" s="51"/>
      <c r="BO81" s="50"/>
      <c r="BP81" s="50"/>
      <c r="BQ81" s="50"/>
      <c r="BR81" s="51"/>
      <c r="BS81" s="50"/>
      <c r="BT81" s="50"/>
      <c r="BU81" s="50"/>
      <c r="BV81" s="51"/>
      <c r="BW81" s="103"/>
      <c r="BX81" s="10"/>
      <c r="BY81" s="7"/>
      <c r="BZ81" s="7"/>
      <c r="CA81" s="7"/>
      <c r="CB81" s="7"/>
      <c r="CC81" s="7"/>
      <c r="CD81" s="108"/>
      <c r="CE81" s="59"/>
      <c r="CF81" s="60"/>
      <c r="CG81" s="60"/>
      <c r="CH81" s="60"/>
      <c r="CI81" s="60"/>
      <c r="CJ81" s="51"/>
      <c r="CK81" s="10"/>
      <c r="CL81" s="51"/>
      <c r="CM81" s="50"/>
      <c r="CN81" s="50"/>
      <c r="CO81" s="50"/>
      <c r="CP81" s="50"/>
      <c r="CQ81" s="50"/>
      <c r="CR81" s="51"/>
      <c r="CS81" s="50"/>
      <c r="CT81" s="50"/>
      <c r="CU81" s="50"/>
      <c r="CV81" s="51"/>
      <c r="CW81" s="50"/>
      <c r="CX81" s="50"/>
      <c r="CY81" s="50"/>
      <c r="CZ81" s="51"/>
      <c r="DA81" s="103"/>
      <c r="DB81" s="7"/>
      <c r="DC81" s="7"/>
      <c r="DD81" s="7"/>
      <c r="DE81" s="50"/>
      <c r="DF81" s="7"/>
      <c r="DG81" s="7"/>
      <c r="DH81" s="7"/>
      <c r="DI81" s="7"/>
      <c r="DJ81" s="7"/>
      <c r="DK81" s="50"/>
      <c r="DL81" s="50"/>
      <c r="DM81" s="50"/>
      <c r="DN81" s="51"/>
      <c r="DO81" s="59"/>
      <c r="DP81" s="46"/>
      <c r="DQ81" s="46"/>
      <c r="DR81" s="46"/>
      <c r="DS81" s="46"/>
      <c r="DT81" s="49"/>
      <c r="DU81" s="46"/>
      <c r="DV81" s="50"/>
      <c r="DW81" s="50"/>
      <c r="DX81" s="51"/>
      <c r="DY81" s="50"/>
      <c r="DZ81" s="50"/>
      <c r="EA81" s="50"/>
      <c r="EB81" s="51"/>
      <c r="EC81" s="5"/>
      <c r="ED81" s="59"/>
      <c r="EE81" s="46"/>
      <c r="EF81" s="46"/>
      <c r="EG81" s="46"/>
      <c r="EH81" s="46"/>
      <c r="EI81" s="49"/>
      <c r="EJ81" s="46"/>
      <c r="EK81" s="50"/>
      <c r="EL81" s="50"/>
      <c r="EM81" s="51"/>
      <c r="EN81" s="50"/>
      <c r="EO81" s="50"/>
      <c r="EP81" s="50"/>
      <c r="EQ81" s="7"/>
      <c r="ER81" s="5"/>
      <c r="ES81">
        <f t="shared" si="32"/>
        <v>0</v>
      </c>
      <c r="EU81" s="16"/>
      <c r="EW81" s="16"/>
      <c r="EX81" s="16"/>
      <c r="EY81" s="16"/>
      <c r="FD81" s="16"/>
      <c r="FP81" s="16"/>
    </row>
    <row r="82" spans="1:172" x14ac:dyDescent="0.15">
      <c r="A82" s="47">
        <v>1000063</v>
      </c>
      <c r="B82" s="5"/>
      <c r="C82" s="45" t="str">
        <f>IF(A82="","",DBCS(VLOOKUP(A82,入力シート!A:E,3,FALSE)))</f>
        <v/>
      </c>
      <c r="D82" s="50"/>
      <c r="E82" s="50"/>
      <c r="F82" s="7"/>
      <c r="G82" s="123"/>
      <c r="H82" s="45"/>
      <c r="I82" s="51"/>
      <c r="J82" s="45"/>
      <c r="K82" s="51"/>
      <c r="L82" s="5"/>
      <c r="M82" s="10"/>
      <c r="N82" s="51"/>
      <c r="O82" s="123"/>
      <c r="P82" s="48"/>
      <c r="Q82" s="60"/>
      <c r="R82" s="51"/>
      <c r="S82" s="48"/>
      <c r="T82" s="51"/>
      <c r="U82" s="10"/>
      <c r="V82" s="59"/>
      <c r="W82" s="49"/>
      <c r="X82" s="59"/>
      <c r="Y82" s="49"/>
      <c r="Z82" s="59"/>
      <c r="AA82" s="49"/>
      <c r="AB82" s="46"/>
      <c r="AC82" s="48"/>
      <c r="AD82" s="45"/>
      <c r="AE82" s="50"/>
      <c r="AF82" s="50"/>
      <c r="AG82" s="51"/>
      <c r="AH82" s="45"/>
      <c r="AI82" s="46"/>
      <c r="AJ82" s="46"/>
      <c r="AK82" s="49"/>
      <c r="AL82" s="46"/>
      <c r="AM82" s="46"/>
      <c r="AN82" s="46"/>
      <c r="AO82" s="46"/>
      <c r="AP82" s="45"/>
      <c r="AQ82" s="50"/>
      <c r="AR82" s="60"/>
      <c r="AS82" s="50"/>
      <c r="AT82" s="58"/>
      <c r="AU82" s="50"/>
      <c r="AV82" s="60"/>
      <c r="AW82" s="60"/>
      <c r="AX82" s="60"/>
      <c r="AY82" s="129"/>
      <c r="AZ82" s="105"/>
      <c r="BA82" s="46"/>
      <c r="BB82" s="50"/>
      <c r="BC82" s="50"/>
      <c r="BD82" s="50"/>
      <c r="BE82" s="50"/>
      <c r="BF82" s="51"/>
      <c r="BG82" s="10"/>
      <c r="BH82" s="51"/>
      <c r="BI82" s="46"/>
      <c r="BJ82" s="50"/>
      <c r="BK82" s="50"/>
      <c r="BL82" s="50"/>
      <c r="BM82" s="50"/>
      <c r="BN82" s="51"/>
      <c r="BO82" s="50"/>
      <c r="BP82" s="50"/>
      <c r="BQ82" s="50"/>
      <c r="BR82" s="51"/>
      <c r="BS82" s="50"/>
      <c r="BT82" s="50"/>
      <c r="BU82" s="50"/>
      <c r="BV82" s="51"/>
      <c r="BW82" s="103"/>
      <c r="BX82" s="10"/>
      <c r="BY82" s="7"/>
      <c r="BZ82" s="7"/>
      <c r="CA82" s="7"/>
      <c r="CB82" s="7"/>
      <c r="CC82" s="7"/>
      <c r="CD82" s="108"/>
      <c r="CE82" s="59"/>
      <c r="CF82" s="60"/>
      <c r="CG82" s="60"/>
      <c r="CH82" s="60"/>
      <c r="CI82" s="60"/>
      <c r="CJ82" s="51"/>
      <c r="CK82" s="10"/>
      <c r="CL82" s="51"/>
      <c r="CM82" s="50"/>
      <c r="CN82" s="50"/>
      <c r="CO82" s="50"/>
      <c r="CP82" s="50"/>
      <c r="CQ82" s="50"/>
      <c r="CR82" s="51"/>
      <c r="CS82" s="50"/>
      <c r="CT82" s="50"/>
      <c r="CU82" s="50"/>
      <c r="CV82" s="51"/>
      <c r="CW82" s="50"/>
      <c r="CX82" s="50"/>
      <c r="CY82" s="50"/>
      <c r="CZ82" s="51"/>
      <c r="DA82" s="103"/>
      <c r="DB82" s="7"/>
      <c r="DC82" s="7"/>
      <c r="DD82" s="7"/>
      <c r="DE82" s="50"/>
      <c r="DF82" s="7"/>
      <c r="DG82" s="7"/>
      <c r="DH82" s="7"/>
      <c r="DI82" s="7"/>
      <c r="DJ82" s="7"/>
      <c r="DK82" s="50"/>
      <c r="DL82" s="50"/>
      <c r="DM82" s="50"/>
      <c r="DN82" s="51"/>
      <c r="DO82" s="59"/>
      <c r="DP82" s="46"/>
      <c r="DQ82" s="46"/>
      <c r="DR82" s="46"/>
      <c r="DS82" s="46"/>
      <c r="DT82" s="49"/>
      <c r="DU82" s="46"/>
      <c r="DV82" s="50"/>
      <c r="DW82" s="50"/>
      <c r="DX82" s="51"/>
      <c r="DY82" s="50"/>
      <c r="DZ82" s="50"/>
      <c r="EA82" s="50"/>
      <c r="EB82" s="51"/>
      <c r="EC82" s="5"/>
      <c r="ED82" s="59"/>
      <c r="EE82" s="46"/>
      <c r="EF82" s="46"/>
      <c r="EG82" s="46"/>
      <c r="EH82" s="46"/>
      <c r="EI82" s="49"/>
      <c r="EJ82" s="46"/>
      <c r="EK82" s="50"/>
      <c r="EL82" s="50"/>
      <c r="EM82" s="51"/>
      <c r="EN82" s="50"/>
      <c r="EO82" s="50"/>
      <c r="EP82" s="50"/>
      <c r="EQ82" s="7"/>
      <c r="ER82" s="5"/>
      <c r="ES82">
        <f t="shared" si="32"/>
        <v>0</v>
      </c>
      <c r="EU82" s="16"/>
      <c r="EW82" s="16"/>
      <c r="EX82" s="16"/>
      <c r="EY82" s="16"/>
      <c r="FD82" s="16"/>
      <c r="FP82" s="16"/>
    </row>
    <row r="83" spans="1:172" x14ac:dyDescent="0.15">
      <c r="A83" s="47">
        <v>1000064</v>
      </c>
      <c r="B83" s="5"/>
      <c r="C83" s="45" t="str">
        <f>IF(A83="","",DBCS(VLOOKUP(A83,入力シート!A:E,3,FALSE)))</f>
        <v/>
      </c>
      <c r="D83" s="50"/>
      <c r="E83" s="50"/>
      <c r="F83" s="7"/>
      <c r="G83" s="123"/>
      <c r="H83" s="45"/>
      <c r="I83" s="51"/>
      <c r="J83" s="45"/>
      <c r="K83" s="51"/>
      <c r="L83" s="5"/>
      <c r="M83" s="10"/>
      <c r="N83" s="51"/>
      <c r="O83" s="123"/>
      <c r="P83" s="48"/>
      <c r="Q83" s="60"/>
      <c r="R83" s="51"/>
      <c r="S83" s="48"/>
      <c r="T83" s="51"/>
      <c r="U83" s="10"/>
      <c r="V83" s="59"/>
      <c r="W83" s="49"/>
      <c r="X83" s="59"/>
      <c r="Y83" s="49"/>
      <c r="Z83" s="59"/>
      <c r="AA83" s="49"/>
      <c r="AB83" s="46"/>
      <c r="AC83" s="48"/>
      <c r="AD83" s="45"/>
      <c r="AE83" s="50"/>
      <c r="AF83" s="50"/>
      <c r="AG83" s="51"/>
      <c r="AH83" s="45"/>
      <c r="AI83" s="46"/>
      <c r="AJ83" s="46"/>
      <c r="AK83" s="49"/>
      <c r="AL83" s="46"/>
      <c r="AM83" s="46"/>
      <c r="AN83" s="46"/>
      <c r="AO83" s="46"/>
      <c r="AP83" s="45"/>
      <c r="AQ83" s="50"/>
      <c r="AR83" s="60"/>
      <c r="AS83" s="50"/>
      <c r="AT83" s="58"/>
      <c r="AU83" s="50"/>
      <c r="AV83" s="60"/>
      <c r="AW83" s="60"/>
      <c r="AX83" s="60"/>
      <c r="AY83" s="129"/>
      <c r="AZ83" s="105"/>
      <c r="BA83" s="46"/>
      <c r="BB83" s="50"/>
      <c r="BC83" s="50"/>
      <c r="BD83" s="50"/>
      <c r="BE83" s="50"/>
      <c r="BF83" s="51"/>
      <c r="BG83" s="10"/>
      <c r="BH83" s="51"/>
      <c r="BI83" s="46"/>
      <c r="BJ83" s="50"/>
      <c r="BK83" s="50"/>
      <c r="BL83" s="50"/>
      <c r="BM83" s="50"/>
      <c r="BN83" s="51"/>
      <c r="BO83" s="50"/>
      <c r="BP83" s="50"/>
      <c r="BQ83" s="50"/>
      <c r="BR83" s="51"/>
      <c r="BS83" s="50"/>
      <c r="BT83" s="50"/>
      <c r="BU83" s="50"/>
      <c r="BV83" s="51"/>
      <c r="BW83" s="103"/>
      <c r="BX83" s="10"/>
      <c r="BY83" s="7"/>
      <c r="BZ83" s="7"/>
      <c r="CA83" s="7"/>
      <c r="CB83" s="7"/>
      <c r="CC83" s="7"/>
      <c r="CD83" s="108"/>
      <c r="CE83" s="59"/>
      <c r="CF83" s="60"/>
      <c r="CG83" s="60"/>
      <c r="CH83" s="60"/>
      <c r="CI83" s="60"/>
      <c r="CJ83" s="51"/>
      <c r="CK83" s="10"/>
      <c r="CL83" s="51"/>
      <c r="CM83" s="50"/>
      <c r="CN83" s="50"/>
      <c r="CO83" s="50"/>
      <c r="CP83" s="50"/>
      <c r="CQ83" s="50"/>
      <c r="CR83" s="51"/>
      <c r="CS83" s="50"/>
      <c r="CT83" s="50"/>
      <c r="CU83" s="50"/>
      <c r="CV83" s="51"/>
      <c r="CW83" s="50"/>
      <c r="CX83" s="50"/>
      <c r="CY83" s="50"/>
      <c r="CZ83" s="51"/>
      <c r="DA83" s="103"/>
      <c r="DB83" s="7"/>
      <c r="DC83" s="7"/>
      <c r="DD83" s="7"/>
      <c r="DE83" s="50"/>
      <c r="DF83" s="7"/>
      <c r="DG83" s="7"/>
      <c r="DH83" s="7"/>
      <c r="DI83" s="7"/>
      <c r="DJ83" s="7"/>
      <c r="DK83" s="50"/>
      <c r="DL83" s="50"/>
      <c r="DM83" s="50"/>
      <c r="DN83" s="51"/>
      <c r="DO83" s="59"/>
      <c r="DP83" s="46"/>
      <c r="DQ83" s="46"/>
      <c r="DR83" s="46"/>
      <c r="DS83" s="46"/>
      <c r="DT83" s="49"/>
      <c r="DU83" s="46"/>
      <c r="DV83" s="50"/>
      <c r="DW83" s="50"/>
      <c r="DX83" s="51"/>
      <c r="DY83" s="50"/>
      <c r="DZ83" s="50"/>
      <c r="EA83" s="50"/>
      <c r="EB83" s="51"/>
      <c r="EC83" s="5"/>
      <c r="ED83" s="59"/>
      <c r="EE83" s="46"/>
      <c r="EF83" s="46"/>
      <c r="EG83" s="46"/>
      <c r="EH83" s="46"/>
      <c r="EI83" s="49"/>
      <c r="EJ83" s="46"/>
      <c r="EK83" s="50"/>
      <c r="EL83" s="50"/>
      <c r="EM83" s="51"/>
      <c r="EN83" s="50"/>
      <c r="EO83" s="50"/>
      <c r="EP83" s="50"/>
      <c r="EQ83" s="7"/>
      <c r="ER83" s="5"/>
      <c r="ES83">
        <f t="shared" si="32"/>
        <v>0</v>
      </c>
      <c r="EU83" s="16"/>
      <c r="EW83" s="16"/>
      <c r="EX83" s="16"/>
      <c r="EY83" s="16"/>
      <c r="FD83" s="16"/>
      <c r="FP83" s="16"/>
    </row>
    <row r="84" spans="1:172" x14ac:dyDescent="0.15">
      <c r="A84" s="47">
        <v>1000065</v>
      </c>
      <c r="B84" s="5"/>
      <c r="C84" s="45" t="str">
        <f>IF(A84="","",DBCS(VLOOKUP(A84,入力シート!A:E,3,FALSE)))</f>
        <v/>
      </c>
      <c r="D84" s="50"/>
      <c r="E84" s="50"/>
      <c r="F84" s="7"/>
      <c r="G84" s="123"/>
      <c r="H84" s="45"/>
      <c r="I84" s="51"/>
      <c r="J84" s="45"/>
      <c r="K84" s="51"/>
      <c r="L84" s="5"/>
      <c r="M84" s="10"/>
      <c r="N84" s="51"/>
      <c r="O84" s="123"/>
      <c r="P84" s="48"/>
      <c r="Q84" s="60"/>
      <c r="R84" s="51"/>
      <c r="S84" s="48"/>
      <c r="T84" s="51"/>
      <c r="U84" s="10"/>
      <c r="V84" s="59"/>
      <c r="W84" s="49"/>
      <c r="X84" s="59"/>
      <c r="Y84" s="49"/>
      <c r="Z84" s="59"/>
      <c r="AA84" s="49"/>
      <c r="AB84" s="46"/>
      <c r="AC84" s="48"/>
      <c r="AD84" s="45"/>
      <c r="AE84" s="50"/>
      <c r="AF84" s="50"/>
      <c r="AG84" s="51"/>
      <c r="AH84" s="45"/>
      <c r="AI84" s="46"/>
      <c r="AJ84" s="46"/>
      <c r="AK84" s="49"/>
      <c r="AL84" s="46"/>
      <c r="AM84" s="46"/>
      <c r="AN84" s="46"/>
      <c r="AO84" s="46"/>
      <c r="AP84" s="45"/>
      <c r="AQ84" s="50"/>
      <c r="AR84" s="60"/>
      <c r="AS84" s="50"/>
      <c r="AT84" s="58"/>
      <c r="AU84" s="50"/>
      <c r="AV84" s="60"/>
      <c r="AW84" s="60"/>
      <c r="AX84" s="60"/>
      <c r="AY84" s="129"/>
      <c r="AZ84" s="105"/>
      <c r="BA84" s="46"/>
      <c r="BB84" s="50"/>
      <c r="BC84" s="50"/>
      <c r="BD84" s="50"/>
      <c r="BE84" s="50"/>
      <c r="BF84" s="51"/>
      <c r="BG84" s="10"/>
      <c r="BH84" s="51"/>
      <c r="BI84" s="46"/>
      <c r="BJ84" s="50"/>
      <c r="BK84" s="50"/>
      <c r="BL84" s="50"/>
      <c r="BM84" s="50"/>
      <c r="BN84" s="51"/>
      <c r="BO84" s="50"/>
      <c r="BP84" s="50"/>
      <c r="BQ84" s="50"/>
      <c r="BR84" s="51"/>
      <c r="BS84" s="50"/>
      <c r="BT84" s="50"/>
      <c r="BU84" s="50"/>
      <c r="BV84" s="51"/>
      <c r="BW84" s="103"/>
      <c r="BX84" s="10"/>
      <c r="BY84" s="7"/>
      <c r="BZ84" s="7"/>
      <c r="CA84" s="7"/>
      <c r="CB84" s="7"/>
      <c r="CC84" s="7"/>
      <c r="CD84" s="108"/>
      <c r="CE84" s="59"/>
      <c r="CF84" s="60"/>
      <c r="CG84" s="60"/>
      <c r="CH84" s="60"/>
      <c r="CI84" s="60"/>
      <c r="CJ84" s="51"/>
      <c r="CK84" s="10"/>
      <c r="CL84" s="51"/>
      <c r="CM84" s="50"/>
      <c r="CN84" s="50"/>
      <c r="CO84" s="50"/>
      <c r="CP84" s="50"/>
      <c r="CQ84" s="50"/>
      <c r="CR84" s="51"/>
      <c r="CS84" s="50"/>
      <c r="CT84" s="50"/>
      <c r="CU84" s="50"/>
      <c r="CV84" s="51"/>
      <c r="CW84" s="50"/>
      <c r="CX84" s="50"/>
      <c r="CY84" s="50"/>
      <c r="CZ84" s="51"/>
      <c r="DA84" s="103"/>
      <c r="DB84" s="7"/>
      <c r="DC84" s="7"/>
      <c r="DD84" s="7"/>
      <c r="DE84" s="50"/>
      <c r="DF84" s="7"/>
      <c r="DG84" s="7"/>
      <c r="DH84" s="7"/>
      <c r="DI84" s="7"/>
      <c r="DJ84" s="7"/>
      <c r="DK84" s="50"/>
      <c r="DL84" s="50"/>
      <c r="DM84" s="50"/>
      <c r="DN84" s="51"/>
      <c r="DO84" s="59"/>
      <c r="DP84" s="46"/>
      <c r="DQ84" s="46"/>
      <c r="DR84" s="46"/>
      <c r="DS84" s="46"/>
      <c r="DT84" s="49"/>
      <c r="DU84" s="46"/>
      <c r="DV84" s="50"/>
      <c r="DW84" s="50"/>
      <c r="DX84" s="51"/>
      <c r="DY84" s="50"/>
      <c r="DZ84" s="50"/>
      <c r="EA84" s="50"/>
      <c r="EB84" s="51"/>
      <c r="EC84" s="5"/>
      <c r="ED84" s="59"/>
      <c r="EE84" s="46"/>
      <c r="EF84" s="46"/>
      <c r="EG84" s="46"/>
      <c r="EH84" s="46"/>
      <c r="EI84" s="49"/>
      <c r="EJ84" s="46"/>
      <c r="EK84" s="50"/>
      <c r="EL84" s="50"/>
      <c r="EM84" s="51"/>
      <c r="EN84" s="50"/>
      <c r="EO84" s="50"/>
      <c r="EP84" s="50"/>
      <c r="EQ84" s="7"/>
      <c r="ER84" s="5"/>
      <c r="ES84">
        <f t="shared" si="32"/>
        <v>0</v>
      </c>
      <c r="EU84" s="16"/>
      <c r="EW84" s="16"/>
      <c r="EX84" s="16"/>
      <c r="EY84" s="16"/>
      <c r="FD84" s="16"/>
      <c r="FP84" s="16"/>
    </row>
    <row r="85" spans="1:172" x14ac:dyDescent="0.15">
      <c r="A85" s="47">
        <v>1000066</v>
      </c>
      <c r="B85" s="5"/>
      <c r="C85" s="45" t="str">
        <f>IF(A85="","",DBCS(VLOOKUP(A85,入力シート!A:E,3,FALSE)))</f>
        <v/>
      </c>
      <c r="D85" s="50"/>
      <c r="E85" s="50"/>
      <c r="F85" s="7"/>
      <c r="G85" s="123"/>
      <c r="H85" s="45"/>
      <c r="I85" s="51"/>
      <c r="J85" s="45"/>
      <c r="K85" s="51"/>
      <c r="L85" s="5"/>
      <c r="M85" s="10"/>
      <c r="N85" s="51"/>
      <c r="O85" s="123"/>
      <c r="P85" s="48"/>
      <c r="Q85" s="60"/>
      <c r="R85" s="51"/>
      <c r="S85" s="48"/>
      <c r="T85" s="51"/>
      <c r="U85" s="10"/>
      <c r="V85" s="59"/>
      <c r="W85" s="49"/>
      <c r="X85" s="59"/>
      <c r="Y85" s="49"/>
      <c r="Z85" s="59"/>
      <c r="AA85" s="49"/>
      <c r="AB85" s="46"/>
      <c r="AC85" s="48"/>
      <c r="AD85" s="45"/>
      <c r="AE85" s="50"/>
      <c r="AF85" s="50"/>
      <c r="AG85" s="51"/>
      <c r="AH85" s="45"/>
      <c r="AI85" s="46"/>
      <c r="AJ85" s="46"/>
      <c r="AK85" s="49"/>
      <c r="AL85" s="46"/>
      <c r="AM85" s="46"/>
      <c r="AN85" s="46"/>
      <c r="AO85" s="46"/>
      <c r="AP85" s="45"/>
      <c r="AQ85" s="50"/>
      <c r="AR85" s="60"/>
      <c r="AS85" s="50"/>
      <c r="AT85" s="58"/>
      <c r="AU85" s="50"/>
      <c r="AV85" s="60"/>
      <c r="AW85" s="60"/>
      <c r="AX85" s="60"/>
      <c r="AY85" s="129"/>
      <c r="AZ85" s="105"/>
      <c r="BA85" s="46"/>
      <c r="BB85" s="50"/>
      <c r="BC85" s="50"/>
      <c r="BD85" s="50"/>
      <c r="BE85" s="50"/>
      <c r="BF85" s="51"/>
      <c r="BG85" s="10"/>
      <c r="BH85" s="51"/>
      <c r="BI85" s="46"/>
      <c r="BJ85" s="50"/>
      <c r="BK85" s="50"/>
      <c r="BL85" s="50"/>
      <c r="BM85" s="50"/>
      <c r="BN85" s="51"/>
      <c r="BO85" s="50"/>
      <c r="BP85" s="50"/>
      <c r="BQ85" s="50"/>
      <c r="BR85" s="51"/>
      <c r="BS85" s="50"/>
      <c r="BT85" s="50"/>
      <c r="BU85" s="50"/>
      <c r="BV85" s="51"/>
      <c r="BW85" s="103"/>
      <c r="BX85" s="10"/>
      <c r="BY85" s="7"/>
      <c r="BZ85" s="7"/>
      <c r="CA85" s="7"/>
      <c r="CB85" s="7"/>
      <c r="CC85" s="7"/>
      <c r="CD85" s="108"/>
      <c r="CE85" s="59"/>
      <c r="CF85" s="60"/>
      <c r="CG85" s="60"/>
      <c r="CH85" s="60"/>
      <c r="CI85" s="60"/>
      <c r="CJ85" s="51"/>
      <c r="CK85" s="10"/>
      <c r="CL85" s="51"/>
      <c r="CM85" s="50"/>
      <c r="CN85" s="50"/>
      <c r="CO85" s="50"/>
      <c r="CP85" s="50"/>
      <c r="CQ85" s="50"/>
      <c r="CR85" s="51"/>
      <c r="CS85" s="50"/>
      <c r="CT85" s="50"/>
      <c r="CU85" s="50"/>
      <c r="CV85" s="51"/>
      <c r="CW85" s="50"/>
      <c r="CX85" s="50"/>
      <c r="CY85" s="50"/>
      <c r="CZ85" s="51"/>
      <c r="DA85" s="103"/>
      <c r="DB85" s="7"/>
      <c r="DC85" s="7"/>
      <c r="DD85" s="7"/>
      <c r="DE85" s="50"/>
      <c r="DF85" s="7"/>
      <c r="DG85" s="7"/>
      <c r="DH85" s="7"/>
      <c r="DI85" s="7"/>
      <c r="DJ85" s="7"/>
      <c r="DK85" s="50"/>
      <c r="DL85" s="50"/>
      <c r="DM85" s="50"/>
      <c r="DN85" s="51"/>
      <c r="DO85" s="59"/>
      <c r="DP85" s="46"/>
      <c r="DQ85" s="46"/>
      <c r="DR85" s="46"/>
      <c r="DS85" s="46"/>
      <c r="DT85" s="49"/>
      <c r="DU85" s="46"/>
      <c r="DV85" s="50"/>
      <c r="DW85" s="50"/>
      <c r="DX85" s="51"/>
      <c r="DY85" s="50"/>
      <c r="DZ85" s="50"/>
      <c r="EA85" s="50"/>
      <c r="EB85" s="51"/>
      <c r="EC85" s="5"/>
      <c r="ED85" s="59"/>
      <c r="EE85" s="46"/>
      <c r="EF85" s="46"/>
      <c r="EG85" s="46"/>
      <c r="EH85" s="46"/>
      <c r="EI85" s="49"/>
      <c r="EJ85" s="46"/>
      <c r="EK85" s="50"/>
      <c r="EL85" s="50"/>
      <c r="EM85" s="51"/>
      <c r="EN85" s="50"/>
      <c r="EO85" s="50"/>
      <c r="EP85" s="50"/>
      <c r="EQ85" s="7"/>
      <c r="ER85" s="5"/>
      <c r="ES85">
        <f t="shared" ref="ES85:ES148" si="33">IF(C85="", 0, 1)</f>
        <v>0</v>
      </c>
      <c r="EU85" s="16"/>
      <c r="EW85" s="16"/>
      <c r="EX85" s="16"/>
      <c r="EY85" s="16"/>
      <c r="FD85" s="16"/>
      <c r="FP85" s="16"/>
    </row>
    <row r="86" spans="1:172" x14ac:dyDescent="0.15">
      <c r="A86" s="47">
        <v>1000067</v>
      </c>
      <c r="B86" s="5"/>
      <c r="C86" s="45" t="str">
        <f>IF(A86="","",DBCS(VLOOKUP(A86,入力シート!A:E,3,FALSE)))</f>
        <v/>
      </c>
      <c r="D86" s="50"/>
      <c r="E86" s="50"/>
      <c r="F86" s="7"/>
      <c r="G86" s="123"/>
      <c r="H86" s="45"/>
      <c r="I86" s="51"/>
      <c r="J86" s="45"/>
      <c r="K86" s="51"/>
      <c r="L86" s="5"/>
      <c r="M86" s="10"/>
      <c r="N86" s="51"/>
      <c r="O86" s="123"/>
      <c r="P86" s="48"/>
      <c r="Q86" s="60"/>
      <c r="R86" s="51"/>
      <c r="S86" s="48"/>
      <c r="T86" s="51"/>
      <c r="U86" s="10"/>
      <c r="V86" s="59"/>
      <c r="W86" s="49"/>
      <c r="X86" s="59"/>
      <c r="Y86" s="49"/>
      <c r="Z86" s="59"/>
      <c r="AA86" s="49"/>
      <c r="AB86" s="46"/>
      <c r="AC86" s="48"/>
      <c r="AD86" s="45"/>
      <c r="AE86" s="50"/>
      <c r="AF86" s="50"/>
      <c r="AG86" s="51"/>
      <c r="AH86" s="45"/>
      <c r="AI86" s="46"/>
      <c r="AJ86" s="46"/>
      <c r="AK86" s="49"/>
      <c r="AL86" s="46"/>
      <c r="AM86" s="46"/>
      <c r="AN86" s="46"/>
      <c r="AO86" s="46"/>
      <c r="AP86" s="45"/>
      <c r="AQ86" s="50"/>
      <c r="AR86" s="60"/>
      <c r="AS86" s="50"/>
      <c r="AT86" s="58"/>
      <c r="AU86" s="50"/>
      <c r="AV86" s="60"/>
      <c r="AW86" s="60"/>
      <c r="AX86" s="60"/>
      <c r="AY86" s="129"/>
      <c r="AZ86" s="105"/>
      <c r="BA86" s="46"/>
      <c r="BB86" s="50"/>
      <c r="BC86" s="50"/>
      <c r="BD86" s="50"/>
      <c r="BE86" s="50"/>
      <c r="BF86" s="51"/>
      <c r="BG86" s="10"/>
      <c r="BH86" s="51"/>
      <c r="BI86" s="46"/>
      <c r="BJ86" s="50"/>
      <c r="BK86" s="50"/>
      <c r="BL86" s="50"/>
      <c r="BM86" s="50"/>
      <c r="BN86" s="51"/>
      <c r="BO86" s="50"/>
      <c r="BP86" s="50"/>
      <c r="BQ86" s="50"/>
      <c r="BR86" s="51"/>
      <c r="BS86" s="50"/>
      <c r="BT86" s="50"/>
      <c r="BU86" s="50"/>
      <c r="BV86" s="51"/>
      <c r="BW86" s="103"/>
      <c r="BX86" s="10"/>
      <c r="BY86" s="7"/>
      <c r="BZ86" s="7"/>
      <c r="CA86" s="7"/>
      <c r="CB86" s="7"/>
      <c r="CC86" s="7"/>
      <c r="CD86" s="108"/>
      <c r="CE86" s="59"/>
      <c r="CF86" s="60"/>
      <c r="CG86" s="60"/>
      <c r="CH86" s="60"/>
      <c r="CI86" s="60"/>
      <c r="CJ86" s="51"/>
      <c r="CK86" s="10"/>
      <c r="CL86" s="51"/>
      <c r="CM86" s="50"/>
      <c r="CN86" s="50"/>
      <c r="CO86" s="50"/>
      <c r="CP86" s="50"/>
      <c r="CQ86" s="50"/>
      <c r="CR86" s="51"/>
      <c r="CS86" s="50"/>
      <c r="CT86" s="50"/>
      <c r="CU86" s="50"/>
      <c r="CV86" s="51"/>
      <c r="CW86" s="50"/>
      <c r="CX86" s="50"/>
      <c r="CY86" s="50"/>
      <c r="CZ86" s="51"/>
      <c r="DA86" s="103"/>
      <c r="DB86" s="7"/>
      <c r="DC86" s="7"/>
      <c r="DD86" s="7"/>
      <c r="DE86" s="50"/>
      <c r="DF86" s="7"/>
      <c r="DG86" s="7"/>
      <c r="DH86" s="7"/>
      <c r="DI86" s="7"/>
      <c r="DJ86" s="7"/>
      <c r="DK86" s="50"/>
      <c r="DL86" s="50"/>
      <c r="DM86" s="50"/>
      <c r="DN86" s="51"/>
      <c r="DO86" s="59"/>
      <c r="DP86" s="46"/>
      <c r="DQ86" s="46"/>
      <c r="DR86" s="46"/>
      <c r="DS86" s="46"/>
      <c r="DT86" s="49"/>
      <c r="DU86" s="46"/>
      <c r="DV86" s="50"/>
      <c r="DW86" s="50"/>
      <c r="DX86" s="51"/>
      <c r="DY86" s="50"/>
      <c r="DZ86" s="50"/>
      <c r="EA86" s="50"/>
      <c r="EB86" s="51"/>
      <c r="EC86" s="5"/>
      <c r="ED86" s="59"/>
      <c r="EE86" s="46"/>
      <c r="EF86" s="46"/>
      <c r="EG86" s="46"/>
      <c r="EH86" s="46"/>
      <c r="EI86" s="49"/>
      <c r="EJ86" s="46"/>
      <c r="EK86" s="50"/>
      <c r="EL86" s="50"/>
      <c r="EM86" s="51"/>
      <c r="EN86" s="50"/>
      <c r="EO86" s="50"/>
      <c r="EP86" s="50"/>
      <c r="EQ86" s="7"/>
      <c r="ER86" s="5"/>
      <c r="ES86">
        <f t="shared" si="33"/>
        <v>0</v>
      </c>
      <c r="EU86" s="16"/>
      <c r="EW86" s="16"/>
      <c r="EX86" s="16"/>
      <c r="EY86" s="16"/>
      <c r="FD86" s="16"/>
      <c r="FP86" s="16"/>
    </row>
    <row r="87" spans="1:172" x14ac:dyDescent="0.15">
      <c r="A87" s="47">
        <v>1000068</v>
      </c>
      <c r="B87" s="5"/>
      <c r="C87" s="45" t="str">
        <f>IF(A87="","",DBCS(VLOOKUP(A87,入力シート!A:E,3,FALSE)))</f>
        <v/>
      </c>
      <c r="D87" s="50"/>
      <c r="E87" s="50"/>
      <c r="F87" s="7"/>
      <c r="G87" s="123"/>
      <c r="H87" s="45"/>
      <c r="I87" s="51"/>
      <c r="J87" s="45"/>
      <c r="K87" s="51"/>
      <c r="L87" s="5"/>
      <c r="M87" s="10"/>
      <c r="N87" s="51"/>
      <c r="O87" s="123"/>
      <c r="P87" s="48"/>
      <c r="Q87" s="60"/>
      <c r="R87" s="51"/>
      <c r="S87" s="48"/>
      <c r="T87" s="51"/>
      <c r="U87" s="10"/>
      <c r="V87" s="59"/>
      <c r="W87" s="49"/>
      <c r="X87" s="59"/>
      <c r="Y87" s="49"/>
      <c r="Z87" s="59"/>
      <c r="AA87" s="49"/>
      <c r="AB87" s="46"/>
      <c r="AC87" s="48"/>
      <c r="AD87" s="45"/>
      <c r="AE87" s="50"/>
      <c r="AF87" s="50"/>
      <c r="AG87" s="51"/>
      <c r="AH87" s="45"/>
      <c r="AI87" s="46"/>
      <c r="AJ87" s="46"/>
      <c r="AK87" s="49"/>
      <c r="AL87" s="46"/>
      <c r="AM87" s="46"/>
      <c r="AN87" s="46"/>
      <c r="AO87" s="46"/>
      <c r="AP87" s="45"/>
      <c r="AQ87" s="50"/>
      <c r="AR87" s="60"/>
      <c r="AS87" s="50"/>
      <c r="AT87" s="58"/>
      <c r="AU87" s="50"/>
      <c r="AV87" s="60"/>
      <c r="AW87" s="60"/>
      <c r="AX87" s="60"/>
      <c r="AY87" s="129"/>
      <c r="AZ87" s="105"/>
      <c r="BA87" s="46"/>
      <c r="BB87" s="50"/>
      <c r="BC87" s="50"/>
      <c r="BD87" s="50"/>
      <c r="BE87" s="50"/>
      <c r="BF87" s="51"/>
      <c r="BG87" s="10"/>
      <c r="BH87" s="51"/>
      <c r="BI87" s="46"/>
      <c r="BJ87" s="50"/>
      <c r="BK87" s="50"/>
      <c r="BL87" s="50"/>
      <c r="BM87" s="50"/>
      <c r="BN87" s="51"/>
      <c r="BO87" s="50"/>
      <c r="BP87" s="50"/>
      <c r="BQ87" s="50"/>
      <c r="BR87" s="51"/>
      <c r="BS87" s="50"/>
      <c r="BT87" s="50"/>
      <c r="BU87" s="50"/>
      <c r="BV87" s="51"/>
      <c r="BW87" s="103"/>
      <c r="BX87" s="10"/>
      <c r="BY87" s="7"/>
      <c r="BZ87" s="7"/>
      <c r="CA87" s="7"/>
      <c r="CB87" s="7"/>
      <c r="CC87" s="7"/>
      <c r="CD87" s="108"/>
      <c r="CE87" s="59"/>
      <c r="CF87" s="60"/>
      <c r="CG87" s="60"/>
      <c r="CH87" s="60"/>
      <c r="CI87" s="60"/>
      <c r="CJ87" s="51"/>
      <c r="CK87" s="10"/>
      <c r="CL87" s="51"/>
      <c r="CM87" s="50"/>
      <c r="CN87" s="50"/>
      <c r="CO87" s="50"/>
      <c r="CP87" s="50"/>
      <c r="CQ87" s="50"/>
      <c r="CR87" s="51"/>
      <c r="CS87" s="50"/>
      <c r="CT87" s="50"/>
      <c r="CU87" s="50"/>
      <c r="CV87" s="51"/>
      <c r="CW87" s="50"/>
      <c r="CX87" s="50"/>
      <c r="CY87" s="50"/>
      <c r="CZ87" s="51"/>
      <c r="DA87" s="103"/>
      <c r="DB87" s="7"/>
      <c r="DC87" s="7"/>
      <c r="DD87" s="7"/>
      <c r="DE87" s="50"/>
      <c r="DF87" s="7"/>
      <c r="DG87" s="7"/>
      <c r="DH87" s="7"/>
      <c r="DI87" s="7"/>
      <c r="DJ87" s="7"/>
      <c r="DK87" s="50"/>
      <c r="DL87" s="50"/>
      <c r="DM87" s="50"/>
      <c r="DN87" s="51"/>
      <c r="DO87" s="59"/>
      <c r="DP87" s="46"/>
      <c r="DQ87" s="46"/>
      <c r="DR87" s="46"/>
      <c r="DS87" s="46"/>
      <c r="DT87" s="49"/>
      <c r="DU87" s="46"/>
      <c r="DV87" s="50"/>
      <c r="DW87" s="50"/>
      <c r="DX87" s="51"/>
      <c r="DY87" s="50"/>
      <c r="DZ87" s="50"/>
      <c r="EA87" s="50"/>
      <c r="EB87" s="51"/>
      <c r="EC87" s="5"/>
      <c r="ED87" s="59"/>
      <c r="EE87" s="46"/>
      <c r="EF87" s="46"/>
      <c r="EG87" s="46"/>
      <c r="EH87" s="46"/>
      <c r="EI87" s="49"/>
      <c r="EJ87" s="46"/>
      <c r="EK87" s="50"/>
      <c r="EL87" s="50"/>
      <c r="EM87" s="51"/>
      <c r="EN87" s="50"/>
      <c r="EO87" s="50"/>
      <c r="EP87" s="50"/>
      <c r="EQ87" s="7"/>
      <c r="ER87" s="5"/>
      <c r="ES87">
        <f t="shared" si="33"/>
        <v>0</v>
      </c>
      <c r="EU87" s="16"/>
      <c r="EW87" s="16"/>
      <c r="EX87" s="16"/>
      <c r="EY87" s="16"/>
      <c r="FD87" s="16"/>
      <c r="FP87" s="16"/>
    </row>
    <row r="88" spans="1:172" x14ac:dyDescent="0.15">
      <c r="A88" s="47">
        <v>1000069</v>
      </c>
      <c r="B88" s="5"/>
      <c r="C88" s="45" t="str">
        <f>IF(A88="","",DBCS(VLOOKUP(A88,入力シート!A:E,3,FALSE)))</f>
        <v/>
      </c>
      <c r="D88" s="50"/>
      <c r="E88" s="50"/>
      <c r="F88" s="7"/>
      <c r="G88" s="123"/>
      <c r="H88" s="45"/>
      <c r="I88" s="51"/>
      <c r="J88" s="45"/>
      <c r="K88" s="51"/>
      <c r="L88" s="5"/>
      <c r="M88" s="10"/>
      <c r="N88" s="51"/>
      <c r="O88" s="123"/>
      <c r="P88" s="48"/>
      <c r="Q88" s="60"/>
      <c r="R88" s="51"/>
      <c r="S88" s="48"/>
      <c r="T88" s="51"/>
      <c r="U88" s="10"/>
      <c r="V88" s="59"/>
      <c r="W88" s="49"/>
      <c r="X88" s="59"/>
      <c r="Y88" s="49"/>
      <c r="Z88" s="59"/>
      <c r="AA88" s="49"/>
      <c r="AB88" s="46"/>
      <c r="AC88" s="48"/>
      <c r="AD88" s="45"/>
      <c r="AE88" s="50"/>
      <c r="AF88" s="50"/>
      <c r="AG88" s="51"/>
      <c r="AH88" s="45"/>
      <c r="AI88" s="46"/>
      <c r="AJ88" s="46"/>
      <c r="AK88" s="49"/>
      <c r="AL88" s="46"/>
      <c r="AM88" s="46"/>
      <c r="AN88" s="46"/>
      <c r="AO88" s="46"/>
      <c r="AP88" s="45"/>
      <c r="AQ88" s="50"/>
      <c r="AR88" s="60"/>
      <c r="AS88" s="50"/>
      <c r="AT88" s="58"/>
      <c r="AU88" s="50"/>
      <c r="AV88" s="60"/>
      <c r="AW88" s="60"/>
      <c r="AX88" s="60"/>
      <c r="AY88" s="129"/>
      <c r="AZ88" s="105"/>
      <c r="BA88" s="46"/>
      <c r="BB88" s="50"/>
      <c r="BC88" s="50"/>
      <c r="BD88" s="50"/>
      <c r="BE88" s="50"/>
      <c r="BF88" s="51"/>
      <c r="BG88" s="10"/>
      <c r="BH88" s="51"/>
      <c r="BI88" s="46"/>
      <c r="BJ88" s="50"/>
      <c r="BK88" s="50"/>
      <c r="BL88" s="50"/>
      <c r="BM88" s="50"/>
      <c r="BN88" s="51"/>
      <c r="BO88" s="50"/>
      <c r="BP88" s="50"/>
      <c r="BQ88" s="50"/>
      <c r="BR88" s="51"/>
      <c r="BS88" s="50"/>
      <c r="BT88" s="50"/>
      <c r="BU88" s="50"/>
      <c r="BV88" s="51"/>
      <c r="BW88" s="103"/>
      <c r="BX88" s="10"/>
      <c r="BY88" s="7"/>
      <c r="BZ88" s="7"/>
      <c r="CA88" s="7"/>
      <c r="CB88" s="7"/>
      <c r="CC88" s="7"/>
      <c r="CD88" s="108"/>
      <c r="CE88" s="59"/>
      <c r="CF88" s="60"/>
      <c r="CG88" s="60"/>
      <c r="CH88" s="60"/>
      <c r="CI88" s="60"/>
      <c r="CJ88" s="51"/>
      <c r="CK88" s="10"/>
      <c r="CL88" s="51"/>
      <c r="CM88" s="50"/>
      <c r="CN88" s="50"/>
      <c r="CO88" s="50"/>
      <c r="CP88" s="50"/>
      <c r="CQ88" s="50"/>
      <c r="CR88" s="51"/>
      <c r="CS88" s="50"/>
      <c r="CT88" s="50"/>
      <c r="CU88" s="50"/>
      <c r="CV88" s="51"/>
      <c r="CW88" s="50"/>
      <c r="CX88" s="50"/>
      <c r="CY88" s="50"/>
      <c r="CZ88" s="51"/>
      <c r="DA88" s="103"/>
      <c r="DB88" s="7"/>
      <c r="DC88" s="7"/>
      <c r="DD88" s="7"/>
      <c r="DE88" s="50"/>
      <c r="DF88" s="7"/>
      <c r="DG88" s="7"/>
      <c r="DH88" s="7"/>
      <c r="DI88" s="7"/>
      <c r="DJ88" s="7"/>
      <c r="DK88" s="50"/>
      <c r="DL88" s="50"/>
      <c r="DM88" s="50"/>
      <c r="DN88" s="51"/>
      <c r="DO88" s="59"/>
      <c r="DP88" s="46"/>
      <c r="DQ88" s="46"/>
      <c r="DR88" s="46"/>
      <c r="DS88" s="46"/>
      <c r="DT88" s="49"/>
      <c r="DU88" s="46"/>
      <c r="DV88" s="50"/>
      <c r="DW88" s="50"/>
      <c r="DX88" s="51"/>
      <c r="DY88" s="50"/>
      <c r="DZ88" s="50"/>
      <c r="EA88" s="50"/>
      <c r="EB88" s="51"/>
      <c r="EC88" s="5"/>
      <c r="ED88" s="59"/>
      <c r="EE88" s="46"/>
      <c r="EF88" s="46"/>
      <c r="EG88" s="46"/>
      <c r="EH88" s="46"/>
      <c r="EI88" s="49"/>
      <c r="EJ88" s="46"/>
      <c r="EK88" s="50"/>
      <c r="EL88" s="50"/>
      <c r="EM88" s="51"/>
      <c r="EN88" s="50"/>
      <c r="EO88" s="50"/>
      <c r="EP88" s="50"/>
      <c r="EQ88" s="7"/>
      <c r="ER88" s="5"/>
      <c r="ES88">
        <f t="shared" si="33"/>
        <v>0</v>
      </c>
      <c r="EU88" s="16"/>
      <c r="EW88" s="16"/>
      <c r="EX88" s="16"/>
      <c r="EY88" s="16"/>
      <c r="FD88" s="16"/>
      <c r="FP88" s="16"/>
    </row>
    <row r="89" spans="1:172" x14ac:dyDescent="0.15">
      <c r="A89" s="47">
        <v>1000070</v>
      </c>
      <c r="B89" s="5"/>
      <c r="C89" s="45" t="str">
        <f>IF(A89="","",DBCS(VLOOKUP(A89,入力シート!A:E,3,FALSE)))</f>
        <v/>
      </c>
      <c r="D89" s="50"/>
      <c r="E89" s="50"/>
      <c r="F89" s="7"/>
      <c r="G89" s="123"/>
      <c r="H89" s="45"/>
      <c r="I89" s="51"/>
      <c r="J89" s="45"/>
      <c r="K89" s="51"/>
      <c r="L89" s="5"/>
      <c r="M89" s="10"/>
      <c r="N89" s="51"/>
      <c r="O89" s="123"/>
      <c r="P89" s="48"/>
      <c r="Q89" s="60"/>
      <c r="R89" s="51"/>
      <c r="S89" s="48"/>
      <c r="T89" s="51"/>
      <c r="U89" s="10"/>
      <c r="V89" s="59"/>
      <c r="W89" s="49"/>
      <c r="X89" s="59"/>
      <c r="Y89" s="49"/>
      <c r="Z89" s="59"/>
      <c r="AA89" s="49"/>
      <c r="AB89" s="46"/>
      <c r="AC89" s="48"/>
      <c r="AD89" s="45"/>
      <c r="AE89" s="50"/>
      <c r="AF89" s="50"/>
      <c r="AG89" s="51"/>
      <c r="AH89" s="45"/>
      <c r="AI89" s="46"/>
      <c r="AJ89" s="46"/>
      <c r="AK89" s="49"/>
      <c r="AL89" s="46"/>
      <c r="AM89" s="46"/>
      <c r="AN89" s="46"/>
      <c r="AO89" s="46"/>
      <c r="AP89" s="45"/>
      <c r="AQ89" s="50"/>
      <c r="AR89" s="60"/>
      <c r="AS89" s="50"/>
      <c r="AT89" s="58"/>
      <c r="AU89" s="50"/>
      <c r="AV89" s="60"/>
      <c r="AW89" s="60"/>
      <c r="AX89" s="60"/>
      <c r="AY89" s="129"/>
      <c r="AZ89" s="105"/>
      <c r="BA89" s="46"/>
      <c r="BB89" s="50"/>
      <c r="BC89" s="50"/>
      <c r="BD89" s="50"/>
      <c r="BE89" s="50"/>
      <c r="BF89" s="51"/>
      <c r="BG89" s="10"/>
      <c r="BH89" s="51"/>
      <c r="BI89" s="46"/>
      <c r="BJ89" s="50"/>
      <c r="BK89" s="50"/>
      <c r="BL89" s="50"/>
      <c r="BM89" s="50"/>
      <c r="BN89" s="51"/>
      <c r="BO89" s="50"/>
      <c r="BP89" s="50"/>
      <c r="BQ89" s="50"/>
      <c r="BR89" s="51"/>
      <c r="BS89" s="50"/>
      <c r="BT89" s="50"/>
      <c r="BU89" s="50"/>
      <c r="BV89" s="51"/>
      <c r="BW89" s="103"/>
      <c r="BX89" s="10"/>
      <c r="BY89" s="7"/>
      <c r="BZ89" s="7"/>
      <c r="CA89" s="7"/>
      <c r="CB89" s="7"/>
      <c r="CC89" s="7"/>
      <c r="CD89" s="108"/>
      <c r="CE89" s="59"/>
      <c r="CF89" s="60"/>
      <c r="CG89" s="60"/>
      <c r="CH89" s="60"/>
      <c r="CI89" s="60"/>
      <c r="CJ89" s="51"/>
      <c r="CK89" s="10"/>
      <c r="CL89" s="51"/>
      <c r="CM89" s="50"/>
      <c r="CN89" s="50"/>
      <c r="CO89" s="50"/>
      <c r="CP89" s="50"/>
      <c r="CQ89" s="50"/>
      <c r="CR89" s="51"/>
      <c r="CS89" s="50"/>
      <c r="CT89" s="50"/>
      <c r="CU89" s="50"/>
      <c r="CV89" s="51"/>
      <c r="CW89" s="50"/>
      <c r="CX89" s="50"/>
      <c r="CY89" s="50"/>
      <c r="CZ89" s="51"/>
      <c r="DA89" s="103"/>
      <c r="DB89" s="7"/>
      <c r="DC89" s="7"/>
      <c r="DD89" s="7"/>
      <c r="DE89" s="50"/>
      <c r="DF89" s="7"/>
      <c r="DG89" s="7"/>
      <c r="DH89" s="7"/>
      <c r="DI89" s="7"/>
      <c r="DJ89" s="7"/>
      <c r="DK89" s="50"/>
      <c r="DL89" s="50"/>
      <c r="DM89" s="50"/>
      <c r="DN89" s="51"/>
      <c r="DO89" s="59"/>
      <c r="DP89" s="46"/>
      <c r="DQ89" s="46"/>
      <c r="DR89" s="46"/>
      <c r="DS89" s="46"/>
      <c r="DT89" s="49"/>
      <c r="DU89" s="46"/>
      <c r="DV89" s="50"/>
      <c r="DW89" s="50"/>
      <c r="DX89" s="51"/>
      <c r="DY89" s="50"/>
      <c r="DZ89" s="50"/>
      <c r="EA89" s="50"/>
      <c r="EB89" s="51"/>
      <c r="EC89" s="5"/>
      <c r="ED89" s="59"/>
      <c r="EE89" s="46"/>
      <c r="EF89" s="46"/>
      <c r="EG89" s="46"/>
      <c r="EH89" s="46"/>
      <c r="EI89" s="49"/>
      <c r="EJ89" s="46"/>
      <c r="EK89" s="50"/>
      <c r="EL89" s="50"/>
      <c r="EM89" s="51"/>
      <c r="EN89" s="50"/>
      <c r="EO89" s="50"/>
      <c r="EP89" s="50"/>
      <c r="EQ89" s="7"/>
      <c r="ER89" s="5"/>
      <c r="ES89">
        <f t="shared" si="33"/>
        <v>0</v>
      </c>
      <c r="EU89" s="16"/>
      <c r="EW89" s="16"/>
      <c r="EX89" s="16"/>
      <c r="EY89" s="16"/>
      <c r="FD89" s="16"/>
      <c r="FP89" s="16"/>
    </row>
    <row r="90" spans="1:172" x14ac:dyDescent="0.15">
      <c r="A90" s="47">
        <v>1000071</v>
      </c>
      <c r="B90" s="5"/>
      <c r="C90" s="45" t="str">
        <f>IF(A90="","",DBCS(VLOOKUP(A90,入力シート!A:E,3,FALSE)))</f>
        <v/>
      </c>
      <c r="D90" s="50"/>
      <c r="E90" s="50"/>
      <c r="F90" s="7"/>
      <c r="G90" s="123"/>
      <c r="H90" s="45"/>
      <c r="I90" s="51"/>
      <c r="J90" s="45"/>
      <c r="K90" s="51"/>
      <c r="L90" s="5"/>
      <c r="M90" s="10"/>
      <c r="N90" s="51"/>
      <c r="O90" s="123"/>
      <c r="P90" s="48"/>
      <c r="Q90" s="60"/>
      <c r="R90" s="51"/>
      <c r="S90" s="48"/>
      <c r="T90" s="51"/>
      <c r="U90" s="10"/>
      <c r="V90" s="59"/>
      <c r="W90" s="49"/>
      <c r="X90" s="59"/>
      <c r="Y90" s="49"/>
      <c r="Z90" s="59"/>
      <c r="AA90" s="49"/>
      <c r="AB90" s="46"/>
      <c r="AC90" s="48"/>
      <c r="AD90" s="45"/>
      <c r="AE90" s="50"/>
      <c r="AF90" s="50"/>
      <c r="AG90" s="51"/>
      <c r="AH90" s="45"/>
      <c r="AI90" s="46"/>
      <c r="AJ90" s="46"/>
      <c r="AK90" s="49"/>
      <c r="AL90" s="46"/>
      <c r="AM90" s="46"/>
      <c r="AN90" s="46"/>
      <c r="AO90" s="46"/>
      <c r="AP90" s="45"/>
      <c r="AQ90" s="50"/>
      <c r="AR90" s="60"/>
      <c r="AS90" s="50"/>
      <c r="AT90" s="58"/>
      <c r="AU90" s="50"/>
      <c r="AV90" s="60"/>
      <c r="AW90" s="60"/>
      <c r="AX90" s="60"/>
      <c r="AY90" s="129"/>
      <c r="AZ90" s="105"/>
      <c r="BA90" s="46"/>
      <c r="BB90" s="50"/>
      <c r="BC90" s="50"/>
      <c r="BD90" s="50"/>
      <c r="BE90" s="50"/>
      <c r="BF90" s="51"/>
      <c r="BG90" s="10"/>
      <c r="BH90" s="51"/>
      <c r="BI90" s="46"/>
      <c r="BJ90" s="50"/>
      <c r="BK90" s="50"/>
      <c r="BL90" s="50"/>
      <c r="BM90" s="50"/>
      <c r="BN90" s="51"/>
      <c r="BO90" s="50"/>
      <c r="BP90" s="50"/>
      <c r="BQ90" s="50"/>
      <c r="BR90" s="51"/>
      <c r="BS90" s="50"/>
      <c r="BT90" s="50"/>
      <c r="BU90" s="50"/>
      <c r="BV90" s="51"/>
      <c r="BW90" s="103"/>
      <c r="BX90" s="10"/>
      <c r="BY90" s="7"/>
      <c r="BZ90" s="7"/>
      <c r="CA90" s="7"/>
      <c r="CB90" s="7"/>
      <c r="CC90" s="7"/>
      <c r="CD90" s="108"/>
      <c r="CE90" s="59"/>
      <c r="CF90" s="60"/>
      <c r="CG90" s="60"/>
      <c r="CH90" s="60"/>
      <c r="CI90" s="60"/>
      <c r="CJ90" s="51"/>
      <c r="CK90" s="10"/>
      <c r="CL90" s="51"/>
      <c r="CM90" s="50"/>
      <c r="CN90" s="50"/>
      <c r="CO90" s="50"/>
      <c r="CP90" s="50"/>
      <c r="CQ90" s="50"/>
      <c r="CR90" s="51"/>
      <c r="CS90" s="50"/>
      <c r="CT90" s="50"/>
      <c r="CU90" s="50"/>
      <c r="CV90" s="51"/>
      <c r="CW90" s="50"/>
      <c r="CX90" s="50"/>
      <c r="CY90" s="50"/>
      <c r="CZ90" s="51"/>
      <c r="DA90" s="103"/>
      <c r="DB90" s="7"/>
      <c r="DC90" s="7"/>
      <c r="DD90" s="7"/>
      <c r="DE90" s="50"/>
      <c r="DF90" s="7"/>
      <c r="DG90" s="7"/>
      <c r="DH90" s="7"/>
      <c r="DI90" s="7"/>
      <c r="DJ90" s="7"/>
      <c r="DK90" s="50"/>
      <c r="DL90" s="50"/>
      <c r="DM90" s="50"/>
      <c r="DN90" s="51"/>
      <c r="DO90" s="59"/>
      <c r="DP90" s="46"/>
      <c r="DQ90" s="46"/>
      <c r="DR90" s="46"/>
      <c r="DS90" s="46"/>
      <c r="DT90" s="49"/>
      <c r="DU90" s="46"/>
      <c r="DV90" s="50"/>
      <c r="DW90" s="50"/>
      <c r="DX90" s="51"/>
      <c r="DY90" s="50"/>
      <c r="DZ90" s="50"/>
      <c r="EA90" s="50"/>
      <c r="EB90" s="51"/>
      <c r="EC90" s="5"/>
      <c r="ED90" s="59"/>
      <c r="EE90" s="46"/>
      <c r="EF90" s="46"/>
      <c r="EG90" s="46"/>
      <c r="EH90" s="46"/>
      <c r="EI90" s="49"/>
      <c r="EJ90" s="46"/>
      <c r="EK90" s="50"/>
      <c r="EL90" s="50"/>
      <c r="EM90" s="51"/>
      <c r="EN90" s="50"/>
      <c r="EO90" s="50"/>
      <c r="EP90" s="50"/>
      <c r="EQ90" s="7"/>
      <c r="ER90" s="5"/>
      <c r="ES90">
        <f t="shared" si="33"/>
        <v>0</v>
      </c>
      <c r="EU90" s="16"/>
      <c r="EW90" s="16"/>
      <c r="EX90" s="16"/>
      <c r="EY90" s="16"/>
      <c r="FD90" s="16"/>
      <c r="FP90" s="16"/>
    </row>
    <row r="91" spans="1:172" x14ac:dyDescent="0.15">
      <c r="A91" s="47">
        <v>1000072</v>
      </c>
      <c r="B91" s="5"/>
      <c r="C91" s="45" t="str">
        <f>IF(A91="","",DBCS(VLOOKUP(A91,入力シート!A:E,3,FALSE)))</f>
        <v/>
      </c>
      <c r="D91" s="50"/>
      <c r="E91" s="50"/>
      <c r="F91" s="7"/>
      <c r="G91" s="123"/>
      <c r="H91" s="45"/>
      <c r="I91" s="51"/>
      <c r="J91" s="45"/>
      <c r="K91" s="51"/>
      <c r="L91" s="5"/>
      <c r="M91" s="10"/>
      <c r="N91" s="51"/>
      <c r="O91" s="123"/>
      <c r="P91" s="48"/>
      <c r="Q91" s="60"/>
      <c r="R91" s="51"/>
      <c r="S91" s="48"/>
      <c r="T91" s="51"/>
      <c r="U91" s="10"/>
      <c r="V91" s="59"/>
      <c r="W91" s="49"/>
      <c r="X91" s="59"/>
      <c r="Y91" s="49"/>
      <c r="Z91" s="59"/>
      <c r="AA91" s="49"/>
      <c r="AB91" s="46"/>
      <c r="AC91" s="48"/>
      <c r="AD91" s="45"/>
      <c r="AE91" s="50"/>
      <c r="AF91" s="50"/>
      <c r="AG91" s="51"/>
      <c r="AH91" s="45"/>
      <c r="AI91" s="46"/>
      <c r="AJ91" s="46"/>
      <c r="AK91" s="49"/>
      <c r="AL91" s="46"/>
      <c r="AM91" s="46"/>
      <c r="AN91" s="46"/>
      <c r="AO91" s="46"/>
      <c r="AP91" s="45"/>
      <c r="AQ91" s="50"/>
      <c r="AR91" s="60"/>
      <c r="AS91" s="50"/>
      <c r="AT91" s="58"/>
      <c r="AU91" s="50"/>
      <c r="AV91" s="60"/>
      <c r="AW91" s="60"/>
      <c r="AX91" s="60"/>
      <c r="AY91" s="129"/>
      <c r="AZ91" s="105"/>
      <c r="BA91" s="46"/>
      <c r="BB91" s="50"/>
      <c r="BC91" s="50"/>
      <c r="BD91" s="50"/>
      <c r="BE91" s="50"/>
      <c r="BF91" s="51"/>
      <c r="BG91" s="10"/>
      <c r="BH91" s="51"/>
      <c r="BI91" s="46"/>
      <c r="BJ91" s="50"/>
      <c r="BK91" s="50"/>
      <c r="BL91" s="50"/>
      <c r="BM91" s="50"/>
      <c r="BN91" s="51"/>
      <c r="BO91" s="50"/>
      <c r="BP91" s="50"/>
      <c r="BQ91" s="50"/>
      <c r="BR91" s="51"/>
      <c r="BS91" s="50"/>
      <c r="BT91" s="50"/>
      <c r="BU91" s="50"/>
      <c r="BV91" s="51"/>
      <c r="BW91" s="103"/>
      <c r="BX91" s="10"/>
      <c r="BY91" s="7"/>
      <c r="BZ91" s="7"/>
      <c r="CA91" s="7"/>
      <c r="CB91" s="7"/>
      <c r="CC91" s="7"/>
      <c r="CD91" s="108"/>
      <c r="CE91" s="59"/>
      <c r="CF91" s="60"/>
      <c r="CG91" s="60"/>
      <c r="CH91" s="60"/>
      <c r="CI91" s="60"/>
      <c r="CJ91" s="51"/>
      <c r="CK91" s="10"/>
      <c r="CL91" s="51"/>
      <c r="CM91" s="50"/>
      <c r="CN91" s="50"/>
      <c r="CO91" s="50"/>
      <c r="CP91" s="50"/>
      <c r="CQ91" s="50"/>
      <c r="CR91" s="51"/>
      <c r="CS91" s="50"/>
      <c r="CT91" s="50"/>
      <c r="CU91" s="50"/>
      <c r="CV91" s="51"/>
      <c r="CW91" s="50"/>
      <c r="CX91" s="50"/>
      <c r="CY91" s="50"/>
      <c r="CZ91" s="51"/>
      <c r="DA91" s="103"/>
      <c r="DB91" s="7"/>
      <c r="DC91" s="7"/>
      <c r="DD91" s="7"/>
      <c r="DE91" s="50"/>
      <c r="DF91" s="7"/>
      <c r="DG91" s="7"/>
      <c r="DH91" s="7"/>
      <c r="DI91" s="7"/>
      <c r="DJ91" s="7"/>
      <c r="DK91" s="50"/>
      <c r="DL91" s="50"/>
      <c r="DM91" s="50"/>
      <c r="DN91" s="51"/>
      <c r="DO91" s="59"/>
      <c r="DP91" s="46"/>
      <c r="DQ91" s="46"/>
      <c r="DR91" s="46"/>
      <c r="DS91" s="46"/>
      <c r="DT91" s="49"/>
      <c r="DU91" s="46"/>
      <c r="DV91" s="50"/>
      <c r="DW91" s="50"/>
      <c r="DX91" s="51"/>
      <c r="DY91" s="50"/>
      <c r="DZ91" s="50"/>
      <c r="EA91" s="50"/>
      <c r="EB91" s="51"/>
      <c r="EC91" s="5"/>
      <c r="ED91" s="59"/>
      <c r="EE91" s="46"/>
      <c r="EF91" s="46"/>
      <c r="EG91" s="46"/>
      <c r="EH91" s="46"/>
      <c r="EI91" s="49"/>
      <c r="EJ91" s="46"/>
      <c r="EK91" s="50"/>
      <c r="EL91" s="50"/>
      <c r="EM91" s="51"/>
      <c r="EN91" s="50"/>
      <c r="EO91" s="50"/>
      <c r="EP91" s="50"/>
      <c r="EQ91" s="7"/>
      <c r="ER91" s="5"/>
      <c r="ES91">
        <f t="shared" si="33"/>
        <v>0</v>
      </c>
      <c r="EU91" s="16"/>
      <c r="EW91" s="16"/>
      <c r="EX91" s="16"/>
      <c r="EY91" s="16"/>
      <c r="FD91" s="16"/>
      <c r="FP91" s="16"/>
    </row>
    <row r="92" spans="1:172" x14ac:dyDescent="0.15">
      <c r="A92" s="47">
        <v>1000073</v>
      </c>
      <c r="B92" s="5"/>
      <c r="C92" s="45" t="str">
        <f>IF(A92="","",DBCS(VLOOKUP(A92,入力シート!A:E,3,FALSE)))</f>
        <v/>
      </c>
      <c r="D92" s="50"/>
      <c r="E92" s="50"/>
      <c r="F92" s="7"/>
      <c r="G92" s="123"/>
      <c r="H92" s="45"/>
      <c r="I92" s="51"/>
      <c r="J92" s="45"/>
      <c r="K92" s="51"/>
      <c r="L92" s="5"/>
      <c r="M92" s="10"/>
      <c r="N92" s="51"/>
      <c r="O92" s="123"/>
      <c r="P92" s="48"/>
      <c r="Q92" s="60"/>
      <c r="R92" s="51"/>
      <c r="S92" s="48"/>
      <c r="T92" s="51"/>
      <c r="U92" s="10"/>
      <c r="V92" s="59"/>
      <c r="W92" s="49"/>
      <c r="X92" s="59"/>
      <c r="Y92" s="49"/>
      <c r="Z92" s="59"/>
      <c r="AA92" s="49"/>
      <c r="AB92" s="46"/>
      <c r="AC92" s="48"/>
      <c r="AD92" s="45"/>
      <c r="AE92" s="50"/>
      <c r="AF92" s="50"/>
      <c r="AG92" s="51"/>
      <c r="AH92" s="45"/>
      <c r="AI92" s="46"/>
      <c r="AJ92" s="46"/>
      <c r="AK92" s="49"/>
      <c r="AL92" s="46"/>
      <c r="AM92" s="46"/>
      <c r="AN92" s="46"/>
      <c r="AO92" s="46"/>
      <c r="AP92" s="45"/>
      <c r="AQ92" s="50"/>
      <c r="AR92" s="60"/>
      <c r="AS92" s="50"/>
      <c r="AT92" s="58"/>
      <c r="AU92" s="50"/>
      <c r="AV92" s="60"/>
      <c r="AW92" s="60"/>
      <c r="AX92" s="60"/>
      <c r="AY92" s="129"/>
      <c r="AZ92" s="105"/>
      <c r="BA92" s="46"/>
      <c r="BB92" s="50"/>
      <c r="BC92" s="50"/>
      <c r="BD92" s="50"/>
      <c r="BE92" s="50"/>
      <c r="BF92" s="51"/>
      <c r="BG92" s="10"/>
      <c r="BH92" s="51"/>
      <c r="BI92" s="46"/>
      <c r="BJ92" s="50"/>
      <c r="BK92" s="50"/>
      <c r="BL92" s="50"/>
      <c r="BM92" s="50"/>
      <c r="BN92" s="51"/>
      <c r="BO92" s="50"/>
      <c r="BP92" s="50"/>
      <c r="BQ92" s="50"/>
      <c r="BR92" s="51"/>
      <c r="BS92" s="50"/>
      <c r="BT92" s="50"/>
      <c r="BU92" s="50"/>
      <c r="BV92" s="51"/>
      <c r="BW92" s="103"/>
      <c r="BX92" s="10"/>
      <c r="BY92" s="7"/>
      <c r="BZ92" s="7"/>
      <c r="CA92" s="7"/>
      <c r="CB92" s="7"/>
      <c r="CC92" s="7"/>
      <c r="CD92" s="108"/>
      <c r="CE92" s="59"/>
      <c r="CF92" s="60"/>
      <c r="CG92" s="60"/>
      <c r="CH92" s="60"/>
      <c r="CI92" s="60"/>
      <c r="CJ92" s="51"/>
      <c r="CK92" s="10"/>
      <c r="CL92" s="51"/>
      <c r="CM92" s="50"/>
      <c r="CN92" s="50"/>
      <c r="CO92" s="50"/>
      <c r="CP92" s="50"/>
      <c r="CQ92" s="50"/>
      <c r="CR92" s="51"/>
      <c r="CS92" s="50"/>
      <c r="CT92" s="50"/>
      <c r="CU92" s="50"/>
      <c r="CV92" s="51"/>
      <c r="CW92" s="50"/>
      <c r="CX92" s="50"/>
      <c r="CY92" s="50"/>
      <c r="CZ92" s="51"/>
      <c r="DA92" s="103"/>
      <c r="DB92" s="7"/>
      <c r="DC92" s="7"/>
      <c r="DD92" s="7"/>
      <c r="DE92" s="50"/>
      <c r="DF92" s="7"/>
      <c r="DG92" s="7"/>
      <c r="DH92" s="7"/>
      <c r="DI92" s="7"/>
      <c r="DJ92" s="7"/>
      <c r="DK92" s="50"/>
      <c r="DL92" s="50"/>
      <c r="DM92" s="50"/>
      <c r="DN92" s="51"/>
      <c r="DO92" s="59"/>
      <c r="DP92" s="46"/>
      <c r="DQ92" s="46"/>
      <c r="DR92" s="46"/>
      <c r="DS92" s="46"/>
      <c r="DT92" s="49"/>
      <c r="DU92" s="46"/>
      <c r="DV92" s="50"/>
      <c r="DW92" s="50"/>
      <c r="DX92" s="51"/>
      <c r="DY92" s="50"/>
      <c r="DZ92" s="50"/>
      <c r="EA92" s="50"/>
      <c r="EB92" s="51"/>
      <c r="EC92" s="5"/>
      <c r="ED92" s="59"/>
      <c r="EE92" s="46"/>
      <c r="EF92" s="46"/>
      <c r="EG92" s="46"/>
      <c r="EH92" s="46"/>
      <c r="EI92" s="49"/>
      <c r="EJ92" s="46"/>
      <c r="EK92" s="50"/>
      <c r="EL92" s="50"/>
      <c r="EM92" s="51"/>
      <c r="EN92" s="50"/>
      <c r="EO92" s="50"/>
      <c r="EP92" s="50"/>
      <c r="EQ92" s="7"/>
      <c r="ER92" s="5"/>
      <c r="ES92">
        <f t="shared" si="33"/>
        <v>0</v>
      </c>
      <c r="EU92" s="16"/>
      <c r="EW92" s="16"/>
      <c r="EX92" s="16"/>
      <c r="EY92" s="16"/>
      <c r="FD92" s="16"/>
      <c r="FP92" s="16"/>
    </row>
    <row r="93" spans="1:172" x14ac:dyDescent="0.15">
      <c r="A93" s="47">
        <v>1000074</v>
      </c>
      <c r="B93" s="5"/>
      <c r="C93" s="45" t="str">
        <f>IF(A93="","",DBCS(VLOOKUP(A93,入力シート!A:E,3,FALSE)))</f>
        <v/>
      </c>
      <c r="D93" s="50"/>
      <c r="E93" s="50"/>
      <c r="F93" s="7"/>
      <c r="G93" s="123"/>
      <c r="H93" s="45"/>
      <c r="I93" s="51"/>
      <c r="J93" s="45"/>
      <c r="K93" s="51"/>
      <c r="L93" s="5"/>
      <c r="M93" s="10"/>
      <c r="N93" s="51"/>
      <c r="O93" s="123"/>
      <c r="P93" s="48"/>
      <c r="Q93" s="60"/>
      <c r="R93" s="51"/>
      <c r="S93" s="48"/>
      <c r="T93" s="51"/>
      <c r="U93" s="10"/>
      <c r="V93" s="59"/>
      <c r="W93" s="49"/>
      <c r="X93" s="59"/>
      <c r="Y93" s="49"/>
      <c r="Z93" s="59"/>
      <c r="AA93" s="49"/>
      <c r="AB93" s="46"/>
      <c r="AC93" s="48"/>
      <c r="AD93" s="45"/>
      <c r="AE93" s="50"/>
      <c r="AF93" s="50"/>
      <c r="AG93" s="51"/>
      <c r="AH93" s="45"/>
      <c r="AI93" s="46"/>
      <c r="AJ93" s="46"/>
      <c r="AK93" s="49"/>
      <c r="AL93" s="46"/>
      <c r="AM93" s="46"/>
      <c r="AN93" s="46"/>
      <c r="AO93" s="46"/>
      <c r="AP93" s="45"/>
      <c r="AQ93" s="50"/>
      <c r="AR93" s="60"/>
      <c r="AS93" s="50"/>
      <c r="AT93" s="58"/>
      <c r="AU93" s="50"/>
      <c r="AV93" s="60"/>
      <c r="AW93" s="60"/>
      <c r="AX93" s="60"/>
      <c r="AY93" s="129"/>
      <c r="AZ93" s="105"/>
      <c r="BA93" s="46"/>
      <c r="BB93" s="50"/>
      <c r="BC93" s="50"/>
      <c r="BD93" s="50"/>
      <c r="BE93" s="50"/>
      <c r="BF93" s="51"/>
      <c r="BG93" s="10"/>
      <c r="BH93" s="51"/>
      <c r="BI93" s="46"/>
      <c r="BJ93" s="50"/>
      <c r="BK93" s="50"/>
      <c r="BL93" s="50"/>
      <c r="BM93" s="50"/>
      <c r="BN93" s="51"/>
      <c r="BO93" s="50"/>
      <c r="BP93" s="50"/>
      <c r="BQ93" s="50"/>
      <c r="BR93" s="51"/>
      <c r="BS93" s="50"/>
      <c r="BT93" s="50"/>
      <c r="BU93" s="50"/>
      <c r="BV93" s="51"/>
      <c r="BW93" s="103"/>
      <c r="BX93" s="10"/>
      <c r="BY93" s="7"/>
      <c r="BZ93" s="7"/>
      <c r="CA93" s="7"/>
      <c r="CB93" s="7"/>
      <c r="CC93" s="7"/>
      <c r="CD93" s="108"/>
      <c r="CE93" s="59"/>
      <c r="CF93" s="60"/>
      <c r="CG93" s="60"/>
      <c r="CH93" s="60"/>
      <c r="CI93" s="60"/>
      <c r="CJ93" s="51"/>
      <c r="CK93" s="10"/>
      <c r="CL93" s="51"/>
      <c r="CM93" s="50"/>
      <c r="CN93" s="50"/>
      <c r="CO93" s="50"/>
      <c r="CP93" s="50"/>
      <c r="CQ93" s="50"/>
      <c r="CR93" s="51"/>
      <c r="CS93" s="50"/>
      <c r="CT93" s="50"/>
      <c r="CU93" s="50"/>
      <c r="CV93" s="51"/>
      <c r="CW93" s="50"/>
      <c r="CX93" s="50"/>
      <c r="CY93" s="50"/>
      <c r="CZ93" s="51"/>
      <c r="DA93" s="103"/>
      <c r="DB93" s="7"/>
      <c r="DC93" s="7"/>
      <c r="DD93" s="7"/>
      <c r="DE93" s="50"/>
      <c r="DF93" s="7"/>
      <c r="DG93" s="7"/>
      <c r="DH93" s="7"/>
      <c r="DI93" s="7"/>
      <c r="DJ93" s="7"/>
      <c r="DK93" s="50"/>
      <c r="DL93" s="50"/>
      <c r="DM93" s="50"/>
      <c r="DN93" s="51"/>
      <c r="DO93" s="59"/>
      <c r="DP93" s="46"/>
      <c r="DQ93" s="46"/>
      <c r="DR93" s="46"/>
      <c r="DS93" s="46"/>
      <c r="DT93" s="49"/>
      <c r="DU93" s="46"/>
      <c r="DV93" s="50"/>
      <c r="DW93" s="50"/>
      <c r="DX93" s="51"/>
      <c r="DY93" s="50"/>
      <c r="DZ93" s="50"/>
      <c r="EA93" s="50"/>
      <c r="EB93" s="51"/>
      <c r="EC93" s="5"/>
      <c r="ED93" s="59"/>
      <c r="EE93" s="46"/>
      <c r="EF93" s="46"/>
      <c r="EG93" s="46"/>
      <c r="EH93" s="46"/>
      <c r="EI93" s="49"/>
      <c r="EJ93" s="46"/>
      <c r="EK93" s="50"/>
      <c r="EL93" s="50"/>
      <c r="EM93" s="51"/>
      <c r="EN93" s="50"/>
      <c r="EO93" s="50"/>
      <c r="EP93" s="50"/>
      <c r="EQ93" s="7"/>
      <c r="ER93" s="5"/>
      <c r="ES93">
        <f t="shared" si="33"/>
        <v>0</v>
      </c>
      <c r="EU93" s="16"/>
      <c r="EW93" s="16"/>
      <c r="EX93" s="16"/>
      <c r="EY93" s="16"/>
      <c r="FD93" s="16"/>
      <c r="FP93" s="16"/>
    </row>
    <row r="94" spans="1:172" x14ac:dyDescent="0.15">
      <c r="A94" s="47">
        <v>1000075</v>
      </c>
      <c r="B94" s="5"/>
      <c r="C94" s="45" t="str">
        <f>IF(A94="","",DBCS(VLOOKUP(A94,入力シート!A:E,3,FALSE)))</f>
        <v/>
      </c>
      <c r="D94" s="50"/>
      <c r="E94" s="50"/>
      <c r="F94" s="7"/>
      <c r="G94" s="123"/>
      <c r="H94" s="45"/>
      <c r="I94" s="51"/>
      <c r="J94" s="45"/>
      <c r="K94" s="51"/>
      <c r="L94" s="5"/>
      <c r="M94" s="10"/>
      <c r="N94" s="51"/>
      <c r="O94" s="123"/>
      <c r="P94" s="48"/>
      <c r="Q94" s="60"/>
      <c r="R94" s="51"/>
      <c r="S94" s="48"/>
      <c r="T94" s="51"/>
      <c r="U94" s="10"/>
      <c r="V94" s="59"/>
      <c r="W94" s="49"/>
      <c r="X94" s="59"/>
      <c r="Y94" s="49"/>
      <c r="Z94" s="59"/>
      <c r="AA94" s="49"/>
      <c r="AB94" s="46"/>
      <c r="AC94" s="48"/>
      <c r="AD94" s="45"/>
      <c r="AE94" s="50"/>
      <c r="AF94" s="50"/>
      <c r="AG94" s="51"/>
      <c r="AH94" s="45"/>
      <c r="AI94" s="46"/>
      <c r="AJ94" s="46"/>
      <c r="AK94" s="49"/>
      <c r="AL94" s="46"/>
      <c r="AM94" s="46"/>
      <c r="AN94" s="46"/>
      <c r="AO94" s="46"/>
      <c r="AP94" s="45"/>
      <c r="AQ94" s="50"/>
      <c r="AR94" s="60"/>
      <c r="AS94" s="50"/>
      <c r="AT94" s="58"/>
      <c r="AU94" s="50"/>
      <c r="AV94" s="60"/>
      <c r="AW94" s="60"/>
      <c r="AX94" s="60"/>
      <c r="AY94" s="129"/>
      <c r="AZ94" s="105"/>
      <c r="BA94" s="46"/>
      <c r="BB94" s="50"/>
      <c r="BC94" s="50"/>
      <c r="BD94" s="50"/>
      <c r="BE94" s="50"/>
      <c r="BF94" s="51"/>
      <c r="BG94" s="10"/>
      <c r="BH94" s="51"/>
      <c r="BI94" s="46"/>
      <c r="BJ94" s="50"/>
      <c r="BK94" s="50"/>
      <c r="BL94" s="50"/>
      <c r="BM94" s="50"/>
      <c r="BN94" s="51"/>
      <c r="BO94" s="50"/>
      <c r="BP94" s="50"/>
      <c r="BQ94" s="50"/>
      <c r="BR94" s="51"/>
      <c r="BS94" s="50"/>
      <c r="BT94" s="50"/>
      <c r="BU94" s="50"/>
      <c r="BV94" s="51"/>
      <c r="BW94" s="103"/>
      <c r="BX94" s="10"/>
      <c r="BY94" s="7"/>
      <c r="BZ94" s="7"/>
      <c r="CA94" s="7"/>
      <c r="CB94" s="7"/>
      <c r="CC94" s="7"/>
      <c r="CD94" s="108"/>
      <c r="CE94" s="59"/>
      <c r="CF94" s="60"/>
      <c r="CG94" s="60"/>
      <c r="CH94" s="60"/>
      <c r="CI94" s="60"/>
      <c r="CJ94" s="51"/>
      <c r="CK94" s="10"/>
      <c r="CL94" s="51"/>
      <c r="CM94" s="50"/>
      <c r="CN94" s="50"/>
      <c r="CO94" s="50"/>
      <c r="CP94" s="50"/>
      <c r="CQ94" s="50"/>
      <c r="CR94" s="51"/>
      <c r="CS94" s="50"/>
      <c r="CT94" s="50"/>
      <c r="CU94" s="50"/>
      <c r="CV94" s="51"/>
      <c r="CW94" s="50"/>
      <c r="CX94" s="50"/>
      <c r="CY94" s="50"/>
      <c r="CZ94" s="51"/>
      <c r="DA94" s="103"/>
      <c r="DB94" s="7"/>
      <c r="DC94" s="7"/>
      <c r="DD94" s="7"/>
      <c r="DE94" s="50"/>
      <c r="DF94" s="7"/>
      <c r="DG94" s="7"/>
      <c r="DH94" s="7"/>
      <c r="DI94" s="7"/>
      <c r="DJ94" s="7"/>
      <c r="DK94" s="50"/>
      <c r="DL94" s="50"/>
      <c r="DM94" s="50"/>
      <c r="DN94" s="51"/>
      <c r="DO94" s="59"/>
      <c r="DP94" s="46"/>
      <c r="DQ94" s="46"/>
      <c r="DR94" s="46"/>
      <c r="DS94" s="46"/>
      <c r="DT94" s="49"/>
      <c r="DU94" s="46"/>
      <c r="DV94" s="50"/>
      <c r="DW94" s="50"/>
      <c r="DX94" s="51"/>
      <c r="DY94" s="50"/>
      <c r="DZ94" s="50"/>
      <c r="EA94" s="50"/>
      <c r="EB94" s="51"/>
      <c r="EC94" s="5"/>
      <c r="ED94" s="59"/>
      <c r="EE94" s="46"/>
      <c r="EF94" s="46"/>
      <c r="EG94" s="46"/>
      <c r="EH94" s="46"/>
      <c r="EI94" s="49"/>
      <c r="EJ94" s="46"/>
      <c r="EK94" s="50"/>
      <c r="EL94" s="50"/>
      <c r="EM94" s="51"/>
      <c r="EN94" s="50"/>
      <c r="EO94" s="50"/>
      <c r="EP94" s="50"/>
      <c r="EQ94" s="7"/>
      <c r="ER94" s="5"/>
      <c r="ES94">
        <f t="shared" si="33"/>
        <v>0</v>
      </c>
      <c r="EU94" s="16"/>
      <c r="EW94" s="16"/>
      <c r="EX94" s="16"/>
      <c r="EY94" s="16"/>
      <c r="FD94" s="16"/>
      <c r="FP94" s="16"/>
    </row>
    <row r="95" spans="1:172" x14ac:dyDescent="0.15">
      <c r="A95" s="47">
        <v>1000076</v>
      </c>
      <c r="B95" s="5"/>
      <c r="C95" s="45" t="str">
        <f>IF(A95="","",DBCS(VLOOKUP(A95,入力シート!A:E,3,FALSE)))</f>
        <v/>
      </c>
      <c r="D95" s="50"/>
      <c r="E95" s="50"/>
      <c r="F95" s="7"/>
      <c r="G95" s="123"/>
      <c r="H95" s="45"/>
      <c r="I95" s="51"/>
      <c r="J95" s="45"/>
      <c r="K95" s="51"/>
      <c r="L95" s="5"/>
      <c r="M95" s="10"/>
      <c r="N95" s="51"/>
      <c r="O95" s="123"/>
      <c r="P95" s="48"/>
      <c r="Q95" s="60"/>
      <c r="R95" s="51"/>
      <c r="S95" s="48"/>
      <c r="T95" s="51"/>
      <c r="U95" s="10"/>
      <c r="V95" s="59"/>
      <c r="W95" s="49"/>
      <c r="X95" s="59"/>
      <c r="Y95" s="49"/>
      <c r="Z95" s="59"/>
      <c r="AA95" s="49"/>
      <c r="AB95" s="46"/>
      <c r="AC95" s="48"/>
      <c r="AD95" s="45"/>
      <c r="AE95" s="50"/>
      <c r="AF95" s="50"/>
      <c r="AG95" s="51"/>
      <c r="AH95" s="45"/>
      <c r="AI95" s="46"/>
      <c r="AJ95" s="46"/>
      <c r="AK95" s="49"/>
      <c r="AL95" s="46"/>
      <c r="AM95" s="46"/>
      <c r="AN95" s="46"/>
      <c r="AO95" s="46"/>
      <c r="AP95" s="45"/>
      <c r="AQ95" s="50"/>
      <c r="AR95" s="60"/>
      <c r="AS95" s="50"/>
      <c r="AT95" s="58"/>
      <c r="AU95" s="50"/>
      <c r="AV95" s="60"/>
      <c r="AW95" s="60"/>
      <c r="AX95" s="60"/>
      <c r="AY95" s="129"/>
      <c r="AZ95" s="105"/>
      <c r="BA95" s="46"/>
      <c r="BB95" s="50"/>
      <c r="BC95" s="50"/>
      <c r="BD95" s="50"/>
      <c r="BE95" s="50"/>
      <c r="BF95" s="51"/>
      <c r="BG95" s="10"/>
      <c r="BH95" s="51"/>
      <c r="BI95" s="46"/>
      <c r="BJ95" s="50"/>
      <c r="BK95" s="50"/>
      <c r="BL95" s="50"/>
      <c r="BM95" s="50"/>
      <c r="BN95" s="51"/>
      <c r="BO95" s="50"/>
      <c r="BP95" s="50"/>
      <c r="BQ95" s="50"/>
      <c r="BR95" s="51"/>
      <c r="BS95" s="50"/>
      <c r="BT95" s="50"/>
      <c r="BU95" s="50"/>
      <c r="BV95" s="51"/>
      <c r="BW95" s="103"/>
      <c r="BX95" s="10"/>
      <c r="BY95" s="7"/>
      <c r="BZ95" s="7"/>
      <c r="CA95" s="7"/>
      <c r="CB95" s="7"/>
      <c r="CC95" s="7"/>
      <c r="CD95" s="108"/>
      <c r="CE95" s="59"/>
      <c r="CF95" s="60"/>
      <c r="CG95" s="60"/>
      <c r="CH95" s="60"/>
      <c r="CI95" s="60"/>
      <c r="CJ95" s="51"/>
      <c r="CK95" s="10"/>
      <c r="CL95" s="51"/>
      <c r="CM95" s="50"/>
      <c r="CN95" s="50"/>
      <c r="CO95" s="50"/>
      <c r="CP95" s="50"/>
      <c r="CQ95" s="50"/>
      <c r="CR95" s="51"/>
      <c r="CS95" s="50"/>
      <c r="CT95" s="50"/>
      <c r="CU95" s="50"/>
      <c r="CV95" s="51"/>
      <c r="CW95" s="50"/>
      <c r="CX95" s="50"/>
      <c r="CY95" s="50"/>
      <c r="CZ95" s="51"/>
      <c r="DA95" s="103"/>
      <c r="DB95" s="7"/>
      <c r="DC95" s="7"/>
      <c r="DD95" s="7"/>
      <c r="DE95" s="50"/>
      <c r="DF95" s="7"/>
      <c r="DG95" s="7"/>
      <c r="DH95" s="7"/>
      <c r="DI95" s="7"/>
      <c r="DJ95" s="7"/>
      <c r="DK95" s="50"/>
      <c r="DL95" s="50"/>
      <c r="DM95" s="50"/>
      <c r="DN95" s="51"/>
      <c r="DO95" s="59"/>
      <c r="DP95" s="46"/>
      <c r="DQ95" s="46"/>
      <c r="DR95" s="46"/>
      <c r="DS95" s="46"/>
      <c r="DT95" s="49"/>
      <c r="DU95" s="46"/>
      <c r="DV95" s="50"/>
      <c r="DW95" s="50"/>
      <c r="DX95" s="51"/>
      <c r="DY95" s="50"/>
      <c r="DZ95" s="50"/>
      <c r="EA95" s="50"/>
      <c r="EB95" s="51"/>
      <c r="EC95" s="5"/>
      <c r="ED95" s="59"/>
      <c r="EE95" s="46"/>
      <c r="EF95" s="46"/>
      <c r="EG95" s="46"/>
      <c r="EH95" s="46"/>
      <c r="EI95" s="49"/>
      <c r="EJ95" s="46"/>
      <c r="EK95" s="50"/>
      <c r="EL95" s="50"/>
      <c r="EM95" s="51"/>
      <c r="EN95" s="50"/>
      <c r="EO95" s="50"/>
      <c r="EP95" s="50"/>
      <c r="EQ95" s="7"/>
      <c r="ER95" s="5"/>
      <c r="ES95">
        <f t="shared" si="33"/>
        <v>0</v>
      </c>
      <c r="EU95" s="16"/>
      <c r="EW95" s="16"/>
      <c r="EX95" s="16"/>
      <c r="EY95" s="16"/>
      <c r="FD95" s="16"/>
      <c r="FP95" s="16"/>
    </row>
    <row r="96" spans="1:172" x14ac:dyDescent="0.15">
      <c r="A96" s="47">
        <v>1000077</v>
      </c>
      <c r="B96" s="5"/>
      <c r="C96" s="45" t="str">
        <f>IF(A96="","",DBCS(VLOOKUP(A96,入力シート!A:E,3,FALSE)))</f>
        <v/>
      </c>
      <c r="D96" s="50"/>
      <c r="E96" s="50"/>
      <c r="F96" s="7"/>
      <c r="G96" s="123"/>
      <c r="H96" s="45"/>
      <c r="I96" s="51"/>
      <c r="J96" s="45"/>
      <c r="K96" s="51"/>
      <c r="L96" s="5"/>
      <c r="M96" s="10"/>
      <c r="N96" s="51"/>
      <c r="O96" s="123"/>
      <c r="P96" s="48"/>
      <c r="Q96" s="60"/>
      <c r="R96" s="51"/>
      <c r="S96" s="48"/>
      <c r="T96" s="51"/>
      <c r="U96" s="10"/>
      <c r="V96" s="59"/>
      <c r="W96" s="49"/>
      <c r="X96" s="59"/>
      <c r="Y96" s="49"/>
      <c r="Z96" s="59"/>
      <c r="AA96" s="49"/>
      <c r="AB96" s="46"/>
      <c r="AC96" s="48"/>
      <c r="AD96" s="45"/>
      <c r="AE96" s="50"/>
      <c r="AF96" s="50"/>
      <c r="AG96" s="51"/>
      <c r="AH96" s="45"/>
      <c r="AI96" s="46"/>
      <c r="AJ96" s="46"/>
      <c r="AK96" s="49"/>
      <c r="AL96" s="46"/>
      <c r="AM96" s="46"/>
      <c r="AN96" s="46"/>
      <c r="AO96" s="46"/>
      <c r="AP96" s="45"/>
      <c r="AQ96" s="50"/>
      <c r="AR96" s="60"/>
      <c r="AS96" s="50"/>
      <c r="AT96" s="58"/>
      <c r="AU96" s="50"/>
      <c r="AV96" s="60"/>
      <c r="AW96" s="60"/>
      <c r="AX96" s="60"/>
      <c r="AY96" s="129"/>
      <c r="AZ96" s="105"/>
      <c r="BA96" s="46"/>
      <c r="BB96" s="50"/>
      <c r="BC96" s="50"/>
      <c r="BD96" s="50"/>
      <c r="BE96" s="50"/>
      <c r="BF96" s="51"/>
      <c r="BG96" s="10"/>
      <c r="BH96" s="51"/>
      <c r="BI96" s="46"/>
      <c r="BJ96" s="50"/>
      <c r="BK96" s="50"/>
      <c r="BL96" s="50"/>
      <c r="BM96" s="50"/>
      <c r="BN96" s="51"/>
      <c r="BO96" s="50"/>
      <c r="BP96" s="50"/>
      <c r="BQ96" s="50"/>
      <c r="BR96" s="51"/>
      <c r="BS96" s="50"/>
      <c r="BT96" s="50"/>
      <c r="BU96" s="50"/>
      <c r="BV96" s="51"/>
      <c r="BW96" s="103"/>
      <c r="BX96" s="10"/>
      <c r="BY96" s="7"/>
      <c r="BZ96" s="7"/>
      <c r="CA96" s="7"/>
      <c r="CB96" s="7"/>
      <c r="CC96" s="7"/>
      <c r="CD96" s="108"/>
      <c r="CE96" s="59"/>
      <c r="CF96" s="60"/>
      <c r="CG96" s="60"/>
      <c r="CH96" s="60"/>
      <c r="CI96" s="60"/>
      <c r="CJ96" s="51"/>
      <c r="CK96" s="10"/>
      <c r="CL96" s="51"/>
      <c r="CM96" s="50"/>
      <c r="CN96" s="50"/>
      <c r="CO96" s="50"/>
      <c r="CP96" s="50"/>
      <c r="CQ96" s="50"/>
      <c r="CR96" s="51"/>
      <c r="CS96" s="50"/>
      <c r="CT96" s="50"/>
      <c r="CU96" s="50"/>
      <c r="CV96" s="51"/>
      <c r="CW96" s="50"/>
      <c r="CX96" s="50"/>
      <c r="CY96" s="50"/>
      <c r="CZ96" s="51"/>
      <c r="DA96" s="103"/>
      <c r="DB96" s="7"/>
      <c r="DC96" s="7"/>
      <c r="DD96" s="7"/>
      <c r="DE96" s="50"/>
      <c r="DF96" s="7"/>
      <c r="DG96" s="7"/>
      <c r="DH96" s="7"/>
      <c r="DI96" s="7"/>
      <c r="DJ96" s="7"/>
      <c r="DK96" s="50"/>
      <c r="DL96" s="50"/>
      <c r="DM96" s="50"/>
      <c r="DN96" s="51"/>
      <c r="DO96" s="59"/>
      <c r="DP96" s="46"/>
      <c r="DQ96" s="46"/>
      <c r="DR96" s="46"/>
      <c r="DS96" s="46"/>
      <c r="DT96" s="49"/>
      <c r="DU96" s="46"/>
      <c r="DV96" s="50"/>
      <c r="DW96" s="50"/>
      <c r="DX96" s="51"/>
      <c r="DY96" s="50"/>
      <c r="DZ96" s="50"/>
      <c r="EA96" s="50"/>
      <c r="EB96" s="51"/>
      <c r="EC96" s="5"/>
      <c r="ED96" s="59"/>
      <c r="EE96" s="46"/>
      <c r="EF96" s="46"/>
      <c r="EG96" s="46"/>
      <c r="EH96" s="46"/>
      <c r="EI96" s="49"/>
      <c r="EJ96" s="46"/>
      <c r="EK96" s="50"/>
      <c r="EL96" s="50"/>
      <c r="EM96" s="51"/>
      <c r="EN96" s="50"/>
      <c r="EO96" s="50"/>
      <c r="EP96" s="50"/>
      <c r="EQ96" s="7"/>
      <c r="ER96" s="5"/>
      <c r="ES96">
        <f t="shared" si="33"/>
        <v>0</v>
      </c>
      <c r="EU96" s="16"/>
      <c r="EW96" s="16"/>
      <c r="EX96" s="16"/>
      <c r="EY96" s="16"/>
      <c r="FD96" s="16"/>
      <c r="FP96" s="16"/>
    </row>
    <row r="97" spans="1:172" x14ac:dyDescent="0.15">
      <c r="A97" s="47">
        <v>1000078</v>
      </c>
      <c r="B97" s="5"/>
      <c r="C97" s="45" t="str">
        <f>IF(A97="","",DBCS(VLOOKUP(A97,入力シート!A:E,3,FALSE)))</f>
        <v/>
      </c>
      <c r="D97" s="50"/>
      <c r="E97" s="50"/>
      <c r="F97" s="7"/>
      <c r="G97" s="123"/>
      <c r="H97" s="45"/>
      <c r="I97" s="51"/>
      <c r="J97" s="45"/>
      <c r="K97" s="51"/>
      <c r="L97" s="5"/>
      <c r="M97" s="10"/>
      <c r="N97" s="51"/>
      <c r="O97" s="123"/>
      <c r="P97" s="48"/>
      <c r="Q97" s="60"/>
      <c r="R97" s="51"/>
      <c r="S97" s="48"/>
      <c r="T97" s="51"/>
      <c r="U97" s="10"/>
      <c r="V97" s="59"/>
      <c r="W97" s="49"/>
      <c r="X97" s="59"/>
      <c r="Y97" s="49"/>
      <c r="Z97" s="59"/>
      <c r="AA97" s="49"/>
      <c r="AB97" s="46"/>
      <c r="AC97" s="48"/>
      <c r="AD97" s="45"/>
      <c r="AE97" s="50"/>
      <c r="AF97" s="50"/>
      <c r="AG97" s="51"/>
      <c r="AH97" s="45"/>
      <c r="AI97" s="46"/>
      <c r="AJ97" s="46"/>
      <c r="AK97" s="49"/>
      <c r="AL97" s="46"/>
      <c r="AM97" s="46"/>
      <c r="AN97" s="46"/>
      <c r="AO97" s="46"/>
      <c r="AP97" s="45"/>
      <c r="AQ97" s="50"/>
      <c r="AR97" s="60"/>
      <c r="AS97" s="50"/>
      <c r="AT97" s="58"/>
      <c r="AU97" s="50"/>
      <c r="AV97" s="60"/>
      <c r="AW97" s="60"/>
      <c r="AX97" s="60"/>
      <c r="AY97" s="129"/>
      <c r="AZ97" s="105"/>
      <c r="BA97" s="46"/>
      <c r="BB97" s="50"/>
      <c r="BC97" s="50"/>
      <c r="BD97" s="50"/>
      <c r="BE97" s="50"/>
      <c r="BF97" s="51"/>
      <c r="BG97" s="10"/>
      <c r="BH97" s="51"/>
      <c r="BI97" s="46"/>
      <c r="BJ97" s="50"/>
      <c r="BK97" s="50"/>
      <c r="BL97" s="50"/>
      <c r="BM97" s="50"/>
      <c r="BN97" s="51"/>
      <c r="BO97" s="50"/>
      <c r="BP97" s="50"/>
      <c r="BQ97" s="50"/>
      <c r="BR97" s="51"/>
      <c r="BS97" s="50"/>
      <c r="BT97" s="50"/>
      <c r="BU97" s="50"/>
      <c r="BV97" s="51"/>
      <c r="BW97" s="103"/>
      <c r="BX97" s="10"/>
      <c r="BY97" s="7"/>
      <c r="BZ97" s="7"/>
      <c r="CA97" s="7"/>
      <c r="CB97" s="7"/>
      <c r="CC97" s="7"/>
      <c r="CD97" s="108"/>
      <c r="CE97" s="59"/>
      <c r="CF97" s="60"/>
      <c r="CG97" s="60"/>
      <c r="CH97" s="60"/>
      <c r="CI97" s="60"/>
      <c r="CJ97" s="51"/>
      <c r="CK97" s="10"/>
      <c r="CL97" s="51"/>
      <c r="CM97" s="50"/>
      <c r="CN97" s="50"/>
      <c r="CO97" s="50"/>
      <c r="CP97" s="50"/>
      <c r="CQ97" s="50"/>
      <c r="CR97" s="51"/>
      <c r="CS97" s="50"/>
      <c r="CT97" s="50"/>
      <c r="CU97" s="50"/>
      <c r="CV97" s="51"/>
      <c r="CW97" s="50"/>
      <c r="CX97" s="50"/>
      <c r="CY97" s="50"/>
      <c r="CZ97" s="51"/>
      <c r="DA97" s="103"/>
      <c r="DB97" s="7"/>
      <c r="DC97" s="7"/>
      <c r="DD97" s="7"/>
      <c r="DE97" s="50"/>
      <c r="DF97" s="7"/>
      <c r="DG97" s="7"/>
      <c r="DH97" s="7"/>
      <c r="DI97" s="7"/>
      <c r="DJ97" s="7"/>
      <c r="DK97" s="50"/>
      <c r="DL97" s="50"/>
      <c r="DM97" s="50"/>
      <c r="DN97" s="51"/>
      <c r="DO97" s="59"/>
      <c r="DP97" s="46"/>
      <c r="DQ97" s="46"/>
      <c r="DR97" s="46"/>
      <c r="DS97" s="46"/>
      <c r="DT97" s="49"/>
      <c r="DU97" s="46"/>
      <c r="DV97" s="50"/>
      <c r="DW97" s="50"/>
      <c r="DX97" s="51"/>
      <c r="DY97" s="50"/>
      <c r="DZ97" s="50"/>
      <c r="EA97" s="50"/>
      <c r="EB97" s="51"/>
      <c r="EC97" s="5"/>
      <c r="ED97" s="59"/>
      <c r="EE97" s="46"/>
      <c r="EF97" s="46"/>
      <c r="EG97" s="46"/>
      <c r="EH97" s="46"/>
      <c r="EI97" s="49"/>
      <c r="EJ97" s="46"/>
      <c r="EK97" s="50"/>
      <c r="EL97" s="50"/>
      <c r="EM97" s="51"/>
      <c r="EN97" s="50"/>
      <c r="EO97" s="50"/>
      <c r="EP97" s="50"/>
      <c r="EQ97" s="7"/>
      <c r="ER97" s="5"/>
      <c r="ES97">
        <f t="shared" si="33"/>
        <v>0</v>
      </c>
      <c r="EU97" s="16"/>
      <c r="EW97" s="16"/>
      <c r="EX97" s="16"/>
      <c r="EY97" s="16"/>
      <c r="FD97" s="16"/>
      <c r="FP97" s="16"/>
    </row>
    <row r="98" spans="1:172" x14ac:dyDescent="0.15">
      <c r="A98" s="47">
        <v>1000079</v>
      </c>
      <c r="B98" s="5"/>
      <c r="C98" s="45" t="str">
        <f>IF(A98="","",DBCS(VLOOKUP(A98,入力シート!A:E,3,FALSE)))</f>
        <v/>
      </c>
      <c r="D98" s="50"/>
      <c r="E98" s="50"/>
      <c r="F98" s="7"/>
      <c r="G98" s="123"/>
      <c r="H98" s="45"/>
      <c r="I98" s="51"/>
      <c r="J98" s="45"/>
      <c r="K98" s="51"/>
      <c r="L98" s="5"/>
      <c r="M98" s="10"/>
      <c r="N98" s="51"/>
      <c r="O98" s="123"/>
      <c r="P98" s="48"/>
      <c r="Q98" s="60"/>
      <c r="R98" s="51"/>
      <c r="S98" s="48"/>
      <c r="T98" s="51"/>
      <c r="U98" s="10"/>
      <c r="V98" s="59"/>
      <c r="W98" s="49"/>
      <c r="X98" s="59"/>
      <c r="Y98" s="49"/>
      <c r="Z98" s="59"/>
      <c r="AA98" s="49"/>
      <c r="AB98" s="46"/>
      <c r="AC98" s="48"/>
      <c r="AD98" s="45"/>
      <c r="AE98" s="50"/>
      <c r="AF98" s="50"/>
      <c r="AG98" s="51"/>
      <c r="AH98" s="45"/>
      <c r="AI98" s="46"/>
      <c r="AJ98" s="46"/>
      <c r="AK98" s="49"/>
      <c r="AL98" s="46"/>
      <c r="AM98" s="46"/>
      <c r="AN98" s="46"/>
      <c r="AO98" s="46"/>
      <c r="AP98" s="45"/>
      <c r="AQ98" s="50"/>
      <c r="AR98" s="60"/>
      <c r="AS98" s="50"/>
      <c r="AT98" s="58"/>
      <c r="AU98" s="50"/>
      <c r="AV98" s="60"/>
      <c r="AW98" s="60"/>
      <c r="AX98" s="60"/>
      <c r="AY98" s="129"/>
      <c r="AZ98" s="105"/>
      <c r="BA98" s="46"/>
      <c r="BB98" s="50"/>
      <c r="BC98" s="50"/>
      <c r="BD98" s="50"/>
      <c r="BE98" s="50"/>
      <c r="BF98" s="51"/>
      <c r="BG98" s="10"/>
      <c r="BH98" s="51"/>
      <c r="BI98" s="46"/>
      <c r="BJ98" s="50"/>
      <c r="BK98" s="50"/>
      <c r="BL98" s="50"/>
      <c r="BM98" s="50"/>
      <c r="BN98" s="51"/>
      <c r="BO98" s="50"/>
      <c r="BP98" s="50"/>
      <c r="BQ98" s="50"/>
      <c r="BR98" s="51"/>
      <c r="BS98" s="50"/>
      <c r="BT98" s="50"/>
      <c r="BU98" s="50"/>
      <c r="BV98" s="51"/>
      <c r="BW98" s="103"/>
      <c r="BX98" s="10"/>
      <c r="BY98" s="7"/>
      <c r="BZ98" s="7"/>
      <c r="CA98" s="7"/>
      <c r="CB98" s="7"/>
      <c r="CC98" s="7"/>
      <c r="CD98" s="108"/>
      <c r="CE98" s="59"/>
      <c r="CF98" s="60"/>
      <c r="CG98" s="60"/>
      <c r="CH98" s="60"/>
      <c r="CI98" s="60"/>
      <c r="CJ98" s="51"/>
      <c r="CK98" s="10"/>
      <c r="CL98" s="51"/>
      <c r="CM98" s="50"/>
      <c r="CN98" s="50"/>
      <c r="CO98" s="50"/>
      <c r="CP98" s="50"/>
      <c r="CQ98" s="50"/>
      <c r="CR98" s="51"/>
      <c r="CS98" s="50"/>
      <c r="CT98" s="50"/>
      <c r="CU98" s="50"/>
      <c r="CV98" s="51"/>
      <c r="CW98" s="50"/>
      <c r="CX98" s="50"/>
      <c r="CY98" s="50"/>
      <c r="CZ98" s="51"/>
      <c r="DA98" s="103"/>
      <c r="DB98" s="7"/>
      <c r="DC98" s="7"/>
      <c r="DD98" s="7"/>
      <c r="DE98" s="50"/>
      <c r="DF98" s="7"/>
      <c r="DG98" s="7"/>
      <c r="DH98" s="7"/>
      <c r="DI98" s="7"/>
      <c r="DJ98" s="7"/>
      <c r="DK98" s="50"/>
      <c r="DL98" s="50"/>
      <c r="DM98" s="50"/>
      <c r="DN98" s="51"/>
      <c r="DO98" s="59"/>
      <c r="DP98" s="46"/>
      <c r="DQ98" s="46"/>
      <c r="DR98" s="46"/>
      <c r="DS98" s="46"/>
      <c r="DT98" s="49"/>
      <c r="DU98" s="46"/>
      <c r="DV98" s="50"/>
      <c r="DW98" s="50"/>
      <c r="DX98" s="51"/>
      <c r="DY98" s="50"/>
      <c r="DZ98" s="50"/>
      <c r="EA98" s="50"/>
      <c r="EB98" s="51"/>
      <c r="EC98" s="5"/>
      <c r="ED98" s="59"/>
      <c r="EE98" s="46"/>
      <c r="EF98" s="46"/>
      <c r="EG98" s="46"/>
      <c r="EH98" s="46"/>
      <c r="EI98" s="49"/>
      <c r="EJ98" s="46"/>
      <c r="EK98" s="50"/>
      <c r="EL98" s="50"/>
      <c r="EM98" s="51"/>
      <c r="EN98" s="50"/>
      <c r="EO98" s="50"/>
      <c r="EP98" s="50"/>
      <c r="EQ98" s="7"/>
      <c r="ER98" s="5"/>
      <c r="ES98">
        <f t="shared" si="33"/>
        <v>0</v>
      </c>
      <c r="EU98" s="16"/>
      <c r="EW98" s="16"/>
      <c r="EX98" s="16"/>
      <c r="EY98" s="16"/>
      <c r="FD98" s="16"/>
      <c r="FP98" s="16"/>
    </row>
    <row r="99" spans="1:172" x14ac:dyDescent="0.15">
      <c r="A99" s="47">
        <v>1000080</v>
      </c>
      <c r="B99" s="5"/>
      <c r="C99" s="45" t="str">
        <f>IF(A99="","",DBCS(VLOOKUP(A99,入力シート!A:E,3,FALSE)))</f>
        <v/>
      </c>
      <c r="D99" s="50"/>
      <c r="E99" s="50"/>
      <c r="F99" s="7"/>
      <c r="G99" s="123"/>
      <c r="H99" s="45"/>
      <c r="I99" s="51"/>
      <c r="J99" s="45"/>
      <c r="K99" s="51"/>
      <c r="L99" s="5"/>
      <c r="M99" s="10"/>
      <c r="N99" s="51"/>
      <c r="O99" s="123"/>
      <c r="P99" s="48"/>
      <c r="Q99" s="60"/>
      <c r="R99" s="51"/>
      <c r="S99" s="48"/>
      <c r="T99" s="51"/>
      <c r="U99" s="10"/>
      <c r="V99" s="59"/>
      <c r="W99" s="49"/>
      <c r="X99" s="59"/>
      <c r="Y99" s="49"/>
      <c r="Z99" s="59"/>
      <c r="AA99" s="49"/>
      <c r="AB99" s="46"/>
      <c r="AC99" s="48"/>
      <c r="AD99" s="45"/>
      <c r="AE99" s="50"/>
      <c r="AF99" s="50"/>
      <c r="AG99" s="51"/>
      <c r="AH99" s="45"/>
      <c r="AI99" s="46"/>
      <c r="AJ99" s="46"/>
      <c r="AK99" s="49"/>
      <c r="AL99" s="46"/>
      <c r="AM99" s="46"/>
      <c r="AN99" s="46"/>
      <c r="AO99" s="46"/>
      <c r="AP99" s="45"/>
      <c r="AQ99" s="50"/>
      <c r="AR99" s="60"/>
      <c r="AS99" s="50"/>
      <c r="AT99" s="58"/>
      <c r="AU99" s="50"/>
      <c r="AV99" s="60"/>
      <c r="AW99" s="60"/>
      <c r="AX99" s="60"/>
      <c r="AY99" s="129"/>
      <c r="AZ99" s="105"/>
      <c r="BA99" s="46"/>
      <c r="BB99" s="50"/>
      <c r="BC99" s="50"/>
      <c r="BD99" s="50"/>
      <c r="BE99" s="50"/>
      <c r="BF99" s="51"/>
      <c r="BG99" s="10"/>
      <c r="BH99" s="51"/>
      <c r="BI99" s="46"/>
      <c r="BJ99" s="50"/>
      <c r="BK99" s="50"/>
      <c r="BL99" s="50"/>
      <c r="BM99" s="50"/>
      <c r="BN99" s="51"/>
      <c r="BO99" s="50"/>
      <c r="BP99" s="50"/>
      <c r="BQ99" s="50"/>
      <c r="BR99" s="51"/>
      <c r="BS99" s="50"/>
      <c r="BT99" s="50"/>
      <c r="BU99" s="50"/>
      <c r="BV99" s="51"/>
      <c r="BW99" s="103"/>
      <c r="BX99" s="10"/>
      <c r="BY99" s="7"/>
      <c r="BZ99" s="7"/>
      <c r="CA99" s="7"/>
      <c r="CB99" s="7"/>
      <c r="CC99" s="7"/>
      <c r="CD99" s="108"/>
      <c r="CE99" s="59"/>
      <c r="CF99" s="60"/>
      <c r="CG99" s="60"/>
      <c r="CH99" s="60"/>
      <c r="CI99" s="60"/>
      <c r="CJ99" s="51"/>
      <c r="CK99" s="10"/>
      <c r="CL99" s="51"/>
      <c r="CM99" s="50"/>
      <c r="CN99" s="50"/>
      <c r="CO99" s="50"/>
      <c r="CP99" s="50"/>
      <c r="CQ99" s="50"/>
      <c r="CR99" s="51"/>
      <c r="CS99" s="50"/>
      <c r="CT99" s="50"/>
      <c r="CU99" s="50"/>
      <c r="CV99" s="51"/>
      <c r="CW99" s="50"/>
      <c r="CX99" s="50"/>
      <c r="CY99" s="50"/>
      <c r="CZ99" s="51"/>
      <c r="DA99" s="103"/>
      <c r="DB99" s="7"/>
      <c r="DC99" s="7"/>
      <c r="DD99" s="7"/>
      <c r="DE99" s="50"/>
      <c r="DF99" s="7"/>
      <c r="DG99" s="7"/>
      <c r="DH99" s="7"/>
      <c r="DI99" s="7"/>
      <c r="DJ99" s="7"/>
      <c r="DK99" s="50"/>
      <c r="DL99" s="50"/>
      <c r="DM99" s="50"/>
      <c r="DN99" s="51"/>
      <c r="DO99" s="59"/>
      <c r="DP99" s="46"/>
      <c r="DQ99" s="46"/>
      <c r="DR99" s="46"/>
      <c r="DS99" s="46"/>
      <c r="DT99" s="49"/>
      <c r="DU99" s="46"/>
      <c r="DV99" s="50"/>
      <c r="DW99" s="50"/>
      <c r="DX99" s="51"/>
      <c r="DY99" s="50"/>
      <c r="DZ99" s="50"/>
      <c r="EA99" s="50"/>
      <c r="EB99" s="51"/>
      <c r="EC99" s="5"/>
      <c r="ED99" s="59"/>
      <c r="EE99" s="46"/>
      <c r="EF99" s="46"/>
      <c r="EG99" s="46"/>
      <c r="EH99" s="46"/>
      <c r="EI99" s="49"/>
      <c r="EJ99" s="46"/>
      <c r="EK99" s="50"/>
      <c r="EL99" s="50"/>
      <c r="EM99" s="51"/>
      <c r="EN99" s="50"/>
      <c r="EO99" s="50"/>
      <c r="EP99" s="50"/>
      <c r="EQ99" s="7"/>
      <c r="ER99" s="5"/>
      <c r="ES99">
        <f t="shared" si="33"/>
        <v>0</v>
      </c>
      <c r="EU99" s="16"/>
      <c r="EW99" s="16"/>
      <c r="EX99" s="16"/>
      <c r="EY99" s="16"/>
      <c r="FD99" s="16"/>
      <c r="FP99" s="16"/>
    </row>
    <row r="100" spans="1:172" x14ac:dyDescent="0.15">
      <c r="A100" s="47">
        <v>1000081</v>
      </c>
      <c r="B100" s="5"/>
      <c r="C100" s="45" t="str">
        <f>IF(A100="","",DBCS(VLOOKUP(A100,入力シート!A:E,3,FALSE)))</f>
        <v/>
      </c>
      <c r="D100" s="50"/>
      <c r="E100" s="50"/>
      <c r="F100" s="7"/>
      <c r="G100" s="123"/>
      <c r="H100" s="45"/>
      <c r="I100" s="51"/>
      <c r="J100" s="45"/>
      <c r="K100" s="51"/>
      <c r="L100" s="5"/>
      <c r="M100" s="10"/>
      <c r="N100" s="51"/>
      <c r="O100" s="123"/>
      <c r="P100" s="48"/>
      <c r="Q100" s="60"/>
      <c r="R100" s="51"/>
      <c r="S100" s="48"/>
      <c r="T100" s="51"/>
      <c r="U100" s="10"/>
      <c r="V100" s="59"/>
      <c r="W100" s="49"/>
      <c r="X100" s="59"/>
      <c r="Y100" s="49"/>
      <c r="Z100" s="59"/>
      <c r="AA100" s="49"/>
      <c r="AB100" s="46"/>
      <c r="AC100" s="48"/>
      <c r="AD100" s="45"/>
      <c r="AE100" s="50"/>
      <c r="AF100" s="50"/>
      <c r="AG100" s="51"/>
      <c r="AH100" s="45"/>
      <c r="AI100" s="46"/>
      <c r="AJ100" s="46"/>
      <c r="AK100" s="49"/>
      <c r="AL100" s="46"/>
      <c r="AM100" s="46"/>
      <c r="AN100" s="46"/>
      <c r="AO100" s="46"/>
      <c r="AP100" s="45"/>
      <c r="AQ100" s="50"/>
      <c r="AR100" s="60"/>
      <c r="AS100" s="50"/>
      <c r="AT100" s="58"/>
      <c r="AU100" s="50"/>
      <c r="AV100" s="60"/>
      <c r="AW100" s="60"/>
      <c r="AX100" s="60"/>
      <c r="AY100" s="129"/>
      <c r="AZ100" s="105"/>
      <c r="BA100" s="46"/>
      <c r="BB100" s="50"/>
      <c r="BC100" s="50"/>
      <c r="BD100" s="50"/>
      <c r="BE100" s="50"/>
      <c r="BF100" s="51"/>
      <c r="BG100" s="10"/>
      <c r="BH100" s="51"/>
      <c r="BI100" s="46"/>
      <c r="BJ100" s="50"/>
      <c r="BK100" s="50"/>
      <c r="BL100" s="50"/>
      <c r="BM100" s="50"/>
      <c r="BN100" s="51"/>
      <c r="BO100" s="50"/>
      <c r="BP100" s="50"/>
      <c r="BQ100" s="50"/>
      <c r="BR100" s="51"/>
      <c r="BS100" s="50"/>
      <c r="BT100" s="50"/>
      <c r="BU100" s="50"/>
      <c r="BV100" s="51"/>
      <c r="BW100" s="103"/>
      <c r="BX100" s="10"/>
      <c r="BY100" s="7"/>
      <c r="BZ100" s="7"/>
      <c r="CA100" s="7"/>
      <c r="CB100" s="7"/>
      <c r="CC100" s="7"/>
      <c r="CD100" s="108"/>
      <c r="CE100" s="59"/>
      <c r="CF100" s="60"/>
      <c r="CG100" s="60"/>
      <c r="CH100" s="60"/>
      <c r="CI100" s="60"/>
      <c r="CJ100" s="51"/>
      <c r="CK100" s="10"/>
      <c r="CL100" s="51"/>
      <c r="CM100" s="50"/>
      <c r="CN100" s="50"/>
      <c r="CO100" s="50"/>
      <c r="CP100" s="50"/>
      <c r="CQ100" s="50"/>
      <c r="CR100" s="51"/>
      <c r="CS100" s="50"/>
      <c r="CT100" s="50"/>
      <c r="CU100" s="50"/>
      <c r="CV100" s="51"/>
      <c r="CW100" s="50"/>
      <c r="CX100" s="50"/>
      <c r="CY100" s="50"/>
      <c r="CZ100" s="51"/>
      <c r="DA100" s="103"/>
      <c r="DB100" s="7"/>
      <c r="DC100" s="7"/>
      <c r="DD100" s="7"/>
      <c r="DE100" s="50"/>
      <c r="DF100" s="7"/>
      <c r="DG100" s="7"/>
      <c r="DH100" s="7"/>
      <c r="DI100" s="7"/>
      <c r="DJ100" s="7"/>
      <c r="DK100" s="50"/>
      <c r="DL100" s="50"/>
      <c r="DM100" s="50"/>
      <c r="DN100" s="51"/>
      <c r="DO100" s="59"/>
      <c r="DP100" s="46"/>
      <c r="DQ100" s="46"/>
      <c r="DR100" s="46"/>
      <c r="DS100" s="46"/>
      <c r="DT100" s="49"/>
      <c r="DU100" s="46"/>
      <c r="DV100" s="50"/>
      <c r="DW100" s="50"/>
      <c r="DX100" s="51"/>
      <c r="DY100" s="50"/>
      <c r="DZ100" s="50"/>
      <c r="EA100" s="50"/>
      <c r="EB100" s="51"/>
      <c r="EC100" s="5"/>
      <c r="ED100" s="59"/>
      <c r="EE100" s="46"/>
      <c r="EF100" s="46"/>
      <c r="EG100" s="46"/>
      <c r="EH100" s="46"/>
      <c r="EI100" s="49"/>
      <c r="EJ100" s="46"/>
      <c r="EK100" s="50"/>
      <c r="EL100" s="50"/>
      <c r="EM100" s="51"/>
      <c r="EN100" s="50"/>
      <c r="EO100" s="50"/>
      <c r="EP100" s="50"/>
      <c r="EQ100" s="7"/>
      <c r="ER100" s="5"/>
      <c r="ES100">
        <f t="shared" si="33"/>
        <v>0</v>
      </c>
      <c r="EU100" s="16"/>
      <c r="EW100" s="16"/>
      <c r="EX100" s="16"/>
      <c r="EY100" s="16"/>
      <c r="FD100" s="16"/>
      <c r="FP100" s="16"/>
    </row>
    <row r="101" spans="1:172" x14ac:dyDescent="0.15">
      <c r="A101" s="47">
        <v>1000082</v>
      </c>
      <c r="B101" s="5"/>
      <c r="C101" s="45" t="str">
        <f>IF(A101="","",DBCS(VLOOKUP(A101,入力シート!A:E,3,FALSE)))</f>
        <v/>
      </c>
      <c r="D101" s="50"/>
      <c r="E101" s="50"/>
      <c r="F101" s="7"/>
      <c r="G101" s="123"/>
      <c r="H101" s="45"/>
      <c r="I101" s="51"/>
      <c r="J101" s="45"/>
      <c r="K101" s="51"/>
      <c r="L101" s="5"/>
      <c r="M101" s="10"/>
      <c r="N101" s="51"/>
      <c r="O101" s="123"/>
      <c r="P101" s="48"/>
      <c r="Q101" s="60"/>
      <c r="R101" s="51"/>
      <c r="S101" s="48"/>
      <c r="T101" s="51"/>
      <c r="U101" s="10"/>
      <c r="V101" s="59"/>
      <c r="W101" s="49"/>
      <c r="X101" s="59"/>
      <c r="Y101" s="49"/>
      <c r="Z101" s="59"/>
      <c r="AA101" s="49"/>
      <c r="AB101" s="46"/>
      <c r="AC101" s="48"/>
      <c r="AD101" s="45"/>
      <c r="AE101" s="50"/>
      <c r="AF101" s="50"/>
      <c r="AG101" s="51"/>
      <c r="AH101" s="45"/>
      <c r="AI101" s="46"/>
      <c r="AJ101" s="46"/>
      <c r="AK101" s="49"/>
      <c r="AL101" s="46"/>
      <c r="AM101" s="46"/>
      <c r="AN101" s="46"/>
      <c r="AO101" s="46"/>
      <c r="AP101" s="45"/>
      <c r="AQ101" s="50"/>
      <c r="AR101" s="60"/>
      <c r="AS101" s="50"/>
      <c r="AT101" s="58"/>
      <c r="AU101" s="50"/>
      <c r="AV101" s="60"/>
      <c r="AW101" s="60"/>
      <c r="AX101" s="60"/>
      <c r="AY101" s="129"/>
      <c r="AZ101" s="105"/>
      <c r="BA101" s="46"/>
      <c r="BB101" s="50"/>
      <c r="BC101" s="50"/>
      <c r="BD101" s="50"/>
      <c r="BE101" s="50"/>
      <c r="BF101" s="51"/>
      <c r="BG101" s="10"/>
      <c r="BH101" s="51"/>
      <c r="BI101" s="46"/>
      <c r="BJ101" s="50"/>
      <c r="BK101" s="50"/>
      <c r="BL101" s="50"/>
      <c r="BM101" s="50"/>
      <c r="BN101" s="51"/>
      <c r="BO101" s="50"/>
      <c r="BP101" s="50"/>
      <c r="BQ101" s="50"/>
      <c r="BR101" s="51"/>
      <c r="BS101" s="50"/>
      <c r="BT101" s="50"/>
      <c r="BU101" s="50"/>
      <c r="BV101" s="51"/>
      <c r="BW101" s="103"/>
      <c r="BX101" s="10"/>
      <c r="BY101" s="7"/>
      <c r="BZ101" s="7"/>
      <c r="CA101" s="7"/>
      <c r="CB101" s="7"/>
      <c r="CC101" s="7"/>
      <c r="CD101" s="108"/>
      <c r="CE101" s="59"/>
      <c r="CF101" s="60"/>
      <c r="CG101" s="60"/>
      <c r="CH101" s="60"/>
      <c r="CI101" s="60"/>
      <c r="CJ101" s="51"/>
      <c r="CK101" s="10"/>
      <c r="CL101" s="51"/>
      <c r="CM101" s="50"/>
      <c r="CN101" s="50"/>
      <c r="CO101" s="50"/>
      <c r="CP101" s="50"/>
      <c r="CQ101" s="50"/>
      <c r="CR101" s="51"/>
      <c r="CS101" s="50"/>
      <c r="CT101" s="50"/>
      <c r="CU101" s="50"/>
      <c r="CV101" s="51"/>
      <c r="CW101" s="50"/>
      <c r="CX101" s="50"/>
      <c r="CY101" s="50"/>
      <c r="CZ101" s="51"/>
      <c r="DA101" s="103"/>
      <c r="DB101" s="7"/>
      <c r="DC101" s="7"/>
      <c r="DD101" s="7"/>
      <c r="DE101" s="50"/>
      <c r="DF101" s="7"/>
      <c r="DG101" s="7"/>
      <c r="DH101" s="7"/>
      <c r="DI101" s="7"/>
      <c r="DJ101" s="7"/>
      <c r="DK101" s="50"/>
      <c r="DL101" s="50"/>
      <c r="DM101" s="50"/>
      <c r="DN101" s="51"/>
      <c r="DO101" s="59"/>
      <c r="DP101" s="46"/>
      <c r="DQ101" s="46"/>
      <c r="DR101" s="46"/>
      <c r="DS101" s="46"/>
      <c r="DT101" s="49"/>
      <c r="DU101" s="46"/>
      <c r="DV101" s="50"/>
      <c r="DW101" s="50"/>
      <c r="DX101" s="51"/>
      <c r="DY101" s="50"/>
      <c r="DZ101" s="50"/>
      <c r="EA101" s="50"/>
      <c r="EB101" s="51"/>
      <c r="EC101" s="5"/>
      <c r="ED101" s="59"/>
      <c r="EE101" s="46"/>
      <c r="EF101" s="46"/>
      <c r="EG101" s="46"/>
      <c r="EH101" s="46"/>
      <c r="EI101" s="49"/>
      <c r="EJ101" s="46"/>
      <c r="EK101" s="50"/>
      <c r="EL101" s="50"/>
      <c r="EM101" s="51"/>
      <c r="EN101" s="50"/>
      <c r="EO101" s="50"/>
      <c r="EP101" s="50"/>
      <c r="EQ101" s="7"/>
      <c r="ER101" s="5"/>
      <c r="ES101">
        <f t="shared" si="33"/>
        <v>0</v>
      </c>
      <c r="EU101" s="16"/>
      <c r="EW101" s="16"/>
      <c r="EX101" s="16"/>
      <c r="EY101" s="16"/>
      <c r="FD101" s="16"/>
      <c r="FP101" s="16"/>
    </row>
    <row r="102" spans="1:172" x14ac:dyDescent="0.15">
      <c r="A102" s="47">
        <v>1000083</v>
      </c>
      <c r="B102" s="5"/>
      <c r="C102" s="45" t="str">
        <f>IF(A102="","",DBCS(VLOOKUP(A102,入力シート!A:E,3,FALSE)))</f>
        <v/>
      </c>
      <c r="D102" s="50"/>
      <c r="E102" s="50"/>
      <c r="F102" s="7"/>
      <c r="G102" s="123"/>
      <c r="H102" s="45"/>
      <c r="I102" s="51"/>
      <c r="J102" s="45"/>
      <c r="K102" s="51"/>
      <c r="L102" s="5"/>
      <c r="M102" s="10"/>
      <c r="N102" s="51"/>
      <c r="O102" s="123"/>
      <c r="P102" s="48"/>
      <c r="Q102" s="60"/>
      <c r="R102" s="51"/>
      <c r="S102" s="48"/>
      <c r="T102" s="51"/>
      <c r="U102" s="10"/>
      <c r="V102" s="59"/>
      <c r="W102" s="49"/>
      <c r="X102" s="59"/>
      <c r="Y102" s="49"/>
      <c r="Z102" s="59"/>
      <c r="AA102" s="49"/>
      <c r="AB102" s="46"/>
      <c r="AC102" s="48"/>
      <c r="AD102" s="45"/>
      <c r="AE102" s="50"/>
      <c r="AF102" s="50"/>
      <c r="AG102" s="51"/>
      <c r="AH102" s="45"/>
      <c r="AI102" s="46"/>
      <c r="AJ102" s="46"/>
      <c r="AK102" s="49"/>
      <c r="AL102" s="46"/>
      <c r="AM102" s="46"/>
      <c r="AN102" s="46"/>
      <c r="AO102" s="46"/>
      <c r="AP102" s="45"/>
      <c r="AQ102" s="50"/>
      <c r="AR102" s="60"/>
      <c r="AS102" s="50"/>
      <c r="AT102" s="58"/>
      <c r="AU102" s="50"/>
      <c r="AV102" s="60"/>
      <c r="AW102" s="60"/>
      <c r="AX102" s="60"/>
      <c r="AY102" s="129"/>
      <c r="AZ102" s="105"/>
      <c r="BA102" s="46"/>
      <c r="BB102" s="50"/>
      <c r="BC102" s="50"/>
      <c r="BD102" s="50"/>
      <c r="BE102" s="50"/>
      <c r="BF102" s="51"/>
      <c r="BG102" s="10"/>
      <c r="BH102" s="51"/>
      <c r="BI102" s="46"/>
      <c r="BJ102" s="50"/>
      <c r="BK102" s="50"/>
      <c r="BL102" s="50"/>
      <c r="BM102" s="50"/>
      <c r="BN102" s="51"/>
      <c r="BO102" s="50"/>
      <c r="BP102" s="50"/>
      <c r="BQ102" s="50"/>
      <c r="BR102" s="51"/>
      <c r="BS102" s="50"/>
      <c r="BT102" s="50"/>
      <c r="BU102" s="50"/>
      <c r="BV102" s="51"/>
      <c r="BW102" s="103"/>
      <c r="BX102" s="10"/>
      <c r="BY102" s="7"/>
      <c r="BZ102" s="7"/>
      <c r="CA102" s="7"/>
      <c r="CB102" s="7"/>
      <c r="CC102" s="7"/>
      <c r="CD102" s="108"/>
      <c r="CE102" s="59"/>
      <c r="CF102" s="60"/>
      <c r="CG102" s="60"/>
      <c r="CH102" s="60"/>
      <c r="CI102" s="60"/>
      <c r="CJ102" s="51"/>
      <c r="CK102" s="10"/>
      <c r="CL102" s="51"/>
      <c r="CM102" s="50"/>
      <c r="CN102" s="50"/>
      <c r="CO102" s="50"/>
      <c r="CP102" s="50"/>
      <c r="CQ102" s="50"/>
      <c r="CR102" s="51"/>
      <c r="CS102" s="50"/>
      <c r="CT102" s="50"/>
      <c r="CU102" s="50"/>
      <c r="CV102" s="51"/>
      <c r="CW102" s="50"/>
      <c r="CX102" s="50"/>
      <c r="CY102" s="50"/>
      <c r="CZ102" s="51"/>
      <c r="DA102" s="103"/>
      <c r="DB102" s="7"/>
      <c r="DC102" s="7"/>
      <c r="DD102" s="7"/>
      <c r="DE102" s="50"/>
      <c r="DF102" s="7"/>
      <c r="DG102" s="7"/>
      <c r="DH102" s="7"/>
      <c r="DI102" s="7"/>
      <c r="DJ102" s="7"/>
      <c r="DK102" s="50"/>
      <c r="DL102" s="50"/>
      <c r="DM102" s="50"/>
      <c r="DN102" s="51"/>
      <c r="DO102" s="59"/>
      <c r="DP102" s="46"/>
      <c r="DQ102" s="46"/>
      <c r="DR102" s="46"/>
      <c r="DS102" s="46"/>
      <c r="DT102" s="49"/>
      <c r="DU102" s="46"/>
      <c r="DV102" s="50"/>
      <c r="DW102" s="50"/>
      <c r="DX102" s="51"/>
      <c r="DY102" s="50"/>
      <c r="DZ102" s="50"/>
      <c r="EA102" s="50"/>
      <c r="EB102" s="51"/>
      <c r="EC102" s="5"/>
      <c r="ED102" s="59"/>
      <c r="EE102" s="46"/>
      <c r="EF102" s="46"/>
      <c r="EG102" s="46"/>
      <c r="EH102" s="46"/>
      <c r="EI102" s="49"/>
      <c r="EJ102" s="46"/>
      <c r="EK102" s="50"/>
      <c r="EL102" s="50"/>
      <c r="EM102" s="51"/>
      <c r="EN102" s="50"/>
      <c r="EO102" s="50"/>
      <c r="EP102" s="50"/>
      <c r="EQ102" s="7"/>
      <c r="ER102" s="5"/>
      <c r="ES102">
        <f t="shared" si="33"/>
        <v>0</v>
      </c>
      <c r="EU102" s="16"/>
      <c r="EW102" s="16"/>
      <c r="EX102" s="16"/>
      <c r="EY102" s="16"/>
      <c r="FD102" s="16"/>
      <c r="FP102" s="16"/>
    </row>
    <row r="103" spans="1:172" x14ac:dyDescent="0.15">
      <c r="A103" s="47">
        <v>1000084</v>
      </c>
      <c r="B103" s="5"/>
      <c r="C103" s="45" t="str">
        <f>IF(A103="","",DBCS(VLOOKUP(A103,入力シート!A:E,3,FALSE)))</f>
        <v/>
      </c>
      <c r="D103" s="50"/>
      <c r="E103" s="50"/>
      <c r="F103" s="7"/>
      <c r="G103" s="123"/>
      <c r="H103" s="45"/>
      <c r="I103" s="51"/>
      <c r="J103" s="45"/>
      <c r="K103" s="51"/>
      <c r="L103" s="5"/>
      <c r="M103" s="10"/>
      <c r="N103" s="51"/>
      <c r="O103" s="123"/>
      <c r="P103" s="48"/>
      <c r="Q103" s="60"/>
      <c r="R103" s="51"/>
      <c r="S103" s="48"/>
      <c r="T103" s="51"/>
      <c r="U103" s="10"/>
      <c r="V103" s="59"/>
      <c r="W103" s="49"/>
      <c r="X103" s="59"/>
      <c r="Y103" s="49"/>
      <c r="Z103" s="59"/>
      <c r="AA103" s="49"/>
      <c r="AB103" s="46"/>
      <c r="AC103" s="48"/>
      <c r="AD103" s="45"/>
      <c r="AE103" s="50"/>
      <c r="AF103" s="50"/>
      <c r="AG103" s="51"/>
      <c r="AH103" s="45"/>
      <c r="AI103" s="46"/>
      <c r="AJ103" s="46"/>
      <c r="AK103" s="49"/>
      <c r="AL103" s="46"/>
      <c r="AM103" s="46"/>
      <c r="AN103" s="46"/>
      <c r="AO103" s="46"/>
      <c r="AP103" s="45"/>
      <c r="AQ103" s="50"/>
      <c r="AR103" s="60"/>
      <c r="AS103" s="50"/>
      <c r="AT103" s="58"/>
      <c r="AU103" s="50"/>
      <c r="AV103" s="60"/>
      <c r="AW103" s="60"/>
      <c r="AX103" s="60"/>
      <c r="AY103" s="129"/>
      <c r="AZ103" s="105"/>
      <c r="BA103" s="46"/>
      <c r="BB103" s="50"/>
      <c r="BC103" s="50"/>
      <c r="BD103" s="50"/>
      <c r="BE103" s="50"/>
      <c r="BF103" s="51"/>
      <c r="BG103" s="10"/>
      <c r="BH103" s="51"/>
      <c r="BI103" s="46"/>
      <c r="BJ103" s="50"/>
      <c r="BK103" s="50"/>
      <c r="BL103" s="50"/>
      <c r="BM103" s="50"/>
      <c r="BN103" s="51"/>
      <c r="BO103" s="50"/>
      <c r="BP103" s="50"/>
      <c r="BQ103" s="50"/>
      <c r="BR103" s="51"/>
      <c r="BS103" s="50"/>
      <c r="BT103" s="50"/>
      <c r="BU103" s="50"/>
      <c r="BV103" s="51"/>
      <c r="BW103" s="103"/>
      <c r="BX103" s="10"/>
      <c r="BY103" s="7"/>
      <c r="BZ103" s="7"/>
      <c r="CA103" s="7"/>
      <c r="CB103" s="7"/>
      <c r="CC103" s="7"/>
      <c r="CD103" s="108"/>
      <c r="CE103" s="59"/>
      <c r="CF103" s="60"/>
      <c r="CG103" s="60"/>
      <c r="CH103" s="60"/>
      <c r="CI103" s="60"/>
      <c r="CJ103" s="51"/>
      <c r="CK103" s="10"/>
      <c r="CL103" s="51"/>
      <c r="CM103" s="50"/>
      <c r="CN103" s="50"/>
      <c r="CO103" s="50"/>
      <c r="CP103" s="50"/>
      <c r="CQ103" s="50"/>
      <c r="CR103" s="51"/>
      <c r="CS103" s="50"/>
      <c r="CT103" s="50"/>
      <c r="CU103" s="50"/>
      <c r="CV103" s="51"/>
      <c r="CW103" s="50"/>
      <c r="CX103" s="50"/>
      <c r="CY103" s="50"/>
      <c r="CZ103" s="51"/>
      <c r="DA103" s="103"/>
      <c r="DB103" s="7"/>
      <c r="DC103" s="7"/>
      <c r="DD103" s="7"/>
      <c r="DE103" s="50"/>
      <c r="DF103" s="7"/>
      <c r="DG103" s="7"/>
      <c r="DH103" s="7"/>
      <c r="DI103" s="7"/>
      <c r="DJ103" s="7"/>
      <c r="DK103" s="50"/>
      <c r="DL103" s="50"/>
      <c r="DM103" s="50"/>
      <c r="DN103" s="51"/>
      <c r="DO103" s="59"/>
      <c r="DP103" s="46"/>
      <c r="DQ103" s="46"/>
      <c r="DR103" s="46"/>
      <c r="DS103" s="46"/>
      <c r="DT103" s="49"/>
      <c r="DU103" s="46"/>
      <c r="DV103" s="50"/>
      <c r="DW103" s="50"/>
      <c r="DX103" s="51"/>
      <c r="DY103" s="50"/>
      <c r="DZ103" s="50"/>
      <c r="EA103" s="50"/>
      <c r="EB103" s="51"/>
      <c r="EC103" s="5"/>
      <c r="ED103" s="59"/>
      <c r="EE103" s="46"/>
      <c r="EF103" s="46"/>
      <c r="EG103" s="46"/>
      <c r="EH103" s="46"/>
      <c r="EI103" s="49"/>
      <c r="EJ103" s="46"/>
      <c r="EK103" s="50"/>
      <c r="EL103" s="50"/>
      <c r="EM103" s="51"/>
      <c r="EN103" s="50"/>
      <c r="EO103" s="50"/>
      <c r="EP103" s="50"/>
      <c r="EQ103" s="7"/>
      <c r="ER103" s="5"/>
      <c r="ES103">
        <f t="shared" si="33"/>
        <v>0</v>
      </c>
      <c r="EU103" s="16"/>
      <c r="EW103" s="16"/>
      <c r="EX103" s="16"/>
      <c r="EY103" s="16"/>
      <c r="FD103" s="16"/>
      <c r="FP103" s="16"/>
    </row>
    <row r="104" spans="1:172" x14ac:dyDescent="0.15">
      <c r="A104" s="47">
        <v>1000085</v>
      </c>
      <c r="B104" s="5"/>
      <c r="C104" s="45" t="str">
        <f>IF(A104="","",DBCS(VLOOKUP(A104,入力シート!A:E,3,FALSE)))</f>
        <v/>
      </c>
      <c r="D104" s="50"/>
      <c r="E104" s="50"/>
      <c r="F104" s="7"/>
      <c r="G104" s="123"/>
      <c r="H104" s="45"/>
      <c r="I104" s="51"/>
      <c r="J104" s="45"/>
      <c r="K104" s="51"/>
      <c r="L104" s="5"/>
      <c r="M104" s="10"/>
      <c r="N104" s="51"/>
      <c r="O104" s="123"/>
      <c r="P104" s="48"/>
      <c r="Q104" s="60"/>
      <c r="R104" s="51"/>
      <c r="S104" s="48"/>
      <c r="T104" s="51"/>
      <c r="U104" s="10"/>
      <c r="V104" s="59"/>
      <c r="W104" s="49"/>
      <c r="X104" s="59"/>
      <c r="Y104" s="49"/>
      <c r="Z104" s="59"/>
      <c r="AA104" s="49"/>
      <c r="AB104" s="46"/>
      <c r="AC104" s="48"/>
      <c r="AD104" s="45"/>
      <c r="AE104" s="50"/>
      <c r="AF104" s="50"/>
      <c r="AG104" s="51"/>
      <c r="AH104" s="45"/>
      <c r="AI104" s="46"/>
      <c r="AJ104" s="46"/>
      <c r="AK104" s="49"/>
      <c r="AL104" s="46"/>
      <c r="AM104" s="46"/>
      <c r="AN104" s="46"/>
      <c r="AO104" s="46"/>
      <c r="AP104" s="45"/>
      <c r="AQ104" s="50"/>
      <c r="AR104" s="60"/>
      <c r="AS104" s="50"/>
      <c r="AT104" s="58"/>
      <c r="AU104" s="50"/>
      <c r="AV104" s="60"/>
      <c r="AW104" s="60"/>
      <c r="AX104" s="60"/>
      <c r="AY104" s="129"/>
      <c r="AZ104" s="105"/>
      <c r="BA104" s="46"/>
      <c r="BB104" s="50"/>
      <c r="BC104" s="50"/>
      <c r="BD104" s="50"/>
      <c r="BE104" s="50"/>
      <c r="BF104" s="51"/>
      <c r="BG104" s="10"/>
      <c r="BH104" s="51"/>
      <c r="BI104" s="46"/>
      <c r="BJ104" s="50"/>
      <c r="BK104" s="50"/>
      <c r="BL104" s="50"/>
      <c r="BM104" s="50"/>
      <c r="BN104" s="51"/>
      <c r="BO104" s="50"/>
      <c r="BP104" s="50"/>
      <c r="BQ104" s="50"/>
      <c r="BR104" s="51"/>
      <c r="BS104" s="50"/>
      <c r="BT104" s="50"/>
      <c r="BU104" s="50"/>
      <c r="BV104" s="51"/>
      <c r="BW104" s="103"/>
      <c r="BX104" s="10"/>
      <c r="BY104" s="7"/>
      <c r="BZ104" s="7"/>
      <c r="CA104" s="7"/>
      <c r="CB104" s="7"/>
      <c r="CC104" s="7"/>
      <c r="CD104" s="108"/>
      <c r="CE104" s="59"/>
      <c r="CF104" s="60"/>
      <c r="CG104" s="60"/>
      <c r="CH104" s="60"/>
      <c r="CI104" s="60"/>
      <c r="CJ104" s="51"/>
      <c r="CK104" s="10"/>
      <c r="CL104" s="51"/>
      <c r="CM104" s="50"/>
      <c r="CN104" s="50"/>
      <c r="CO104" s="50"/>
      <c r="CP104" s="50"/>
      <c r="CQ104" s="50"/>
      <c r="CR104" s="51"/>
      <c r="CS104" s="50"/>
      <c r="CT104" s="50"/>
      <c r="CU104" s="50"/>
      <c r="CV104" s="51"/>
      <c r="CW104" s="50"/>
      <c r="CX104" s="50"/>
      <c r="CY104" s="50"/>
      <c r="CZ104" s="51"/>
      <c r="DA104" s="103"/>
      <c r="DB104" s="7"/>
      <c r="DC104" s="7"/>
      <c r="DD104" s="7"/>
      <c r="DE104" s="50"/>
      <c r="DF104" s="7"/>
      <c r="DG104" s="7"/>
      <c r="DH104" s="7"/>
      <c r="DI104" s="7"/>
      <c r="DJ104" s="7"/>
      <c r="DK104" s="50"/>
      <c r="DL104" s="50"/>
      <c r="DM104" s="50"/>
      <c r="DN104" s="51"/>
      <c r="DO104" s="59"/>
      <c r="DP104" s="46"/>
      <c r="DQ104" s="46"/>
      <c r="DR104" s="46"/>
      <c r="DS104" s="46"/>
      <c r="DT104" s="49"/>
      <c r="DU104" s="46"/>
      <c r="DV104" s="50"/>
      <c r="DW104" s="50"/>
      <c r="DX104" s="51"/>
      <c r="DY104" s="50"/>
      <c r="DZ104" s="50"/>
      <c r="EA104" s="50"/>
      <c r="EB104" s="51"/>
      <c r="EC104" s="5"/>
      <c r="ED104" s="59"/>
      <c r="EE104" s="46"/>
      <c r="EF104" s="46"/>
      <c r="EG104" s="46"/>
      <c r="EH104" s="46"/>
      <c r="EI104" s="49"/>
      <c r="EJ104" s="46"/>
      <c r="EK104" s="50"/>
      <c r="EL104" s="50"/>
      <c r="EM104" s="51"/>
      <c r="EN104" s="50"/>
      <c r="EO104" s="50"/>
      <c r="EP104" s="50"/>
      <c r="EQ104" s="7"/>
      <c r="ER104" s="5"/>
      <c r="ES104">
        <f t="shared" si="33"/>
        <v>0</v>
      </c>
      <c r="EU104" s="16"/>
      <c r="EW104" s="16"/>
      <c r="EX104" s="16"/>
      <c r="EY104" s="16"/>
      <c r="FD104" s="16"/>
      <c r="FP104" s="16"/>
    </row>
    <row r="105" spans="1:172" x14ac:dyDescent="0.15">
      <c r="A105" s="47">
        <v>1000086</v>
      </c>
      <c r="B105" s="5"/>
      <c r="C105" s="45" t="str">
        <f>IF(A105="","",DBCS(VLOOKUP(A105,入力シート!A:E,3,FALSE)))</f>
        <v/>
      </c>
      <c r="D105" s="50"/>
      <c r="E105" s="50"/>
      <c r="F105" s="7"/>
      <c r="G105" s="123"/>
      <c r="H105" s="45"/>
      <c r="I105" s="51"/>
      <c r="J105" s="45"/>
      <c r="K105" s="51"/>
      <c r="L105" s="5"/>
      <c r="M105" s="10"/>
      <c r="N105" s="51"/>
      <c r="O105" s="123"/>
      <c r="P105" s="48"/>
      <c r="Q105" s="60"/>
      <c r="R105" s="51"/>
      <c r="S105" s="48"/>
      <c r="T105" s="51"/>
      <c r="U105" s="10"/>
      <c r="V105" s="59"/>
      <c r="W105" s="49"/>
      <c r="X105" s="59"/>
      <c r="Y105" s="49"/>
      <c r="Z105" s="59"/>
      <c r="AA105" s="49"/>
      <c r="AB105" s="46"/>
      <c r="AC105" s="48"/>
      <c r="AD105" s="45"/>
      <c r="AE105" s="50"/>
      <c r="AF105" s="50"/>
      <c r="AG105" s="51"/>
      <c r="AH105" s="45"/>
      <c r="AI105" s="46"/>
      <c r="AJ105" s="46"/>
      <c r="AK105" s="49"/>
      <c r="AL105" s="46"/>
      <c r="AM105" s="46"/>
      <c r="AN105" s="46"/>
      <c r="AO105" s="46"/>
      <c r="AP105" s="45"/>
      <c r="AQ105" s="50"/>
      <c r="AR105" s="60"/>
      <c r="AS105" s="50"/>
      <c r="AT105" s="58"/>
      <c r="AU105" s="50"/>
      <c r="AV105" s="60"/>
      <c r="AW105" s="60"/>
      <c r="AX105" s="60"/>
      <c r="AY105" s="129"/>
      <c r="AZ105" s="105"/>
      <c r="BA105" s="46"/>
      <c r="BB105" s="50"/>
      <c r="BC105" s="50"/>
      <c r="BD105" s="50"/>
      <c r="BE105" s="50"/>
      <c r="BF105" s="51"/>
      <c r="BG105" s="10"/>
      <c r="BH105" s="51"/>
      <c r="BI105" s="46"/>
      <c r="BJ105" s="50"/>
      <c r="BK105" s="50"/>
      <c r="BL105" s="50"/>
      <c r="BM105" s="50"/>
      <c r="BN105" s="51"/>
      <c r="BO105" s="50"/>
      <c r="BP105" s="50"/>
      <c r="BQ105" s="50"/>
      <c r="BR105" s="51"/>
      <c r="BS105" s="50"/>
      <c r="BT105" s="50"/>
      <c r="BU105" s="50"/>
      <c r="BV105" s="51"/>
      <c r="BW105" s="103"/>
      <c r="BX105" s="10"/>
      <c r="BY105" s="7"/>
      <c r="BZ105" s="7"/>
      <c r="CA105" s="7"/>
      <c r="CB105" s="7"/>
      <c r="CC105" s="7"/>
      <c r="CD105" s="108"/>
      <c r="CE105" s="59"/>
      <c r="CF105" s="60"/>
      <c r="CG105" s="60"/>
      <c r="CH105" s="60"/>
      <c r="CI105" s="60"/>
      <c r="CJ105" s="51"/>
      <c r="CK105" s="10"/>
      <c r="CL105" s="51"/>
      <c r="CM105" s="50"/>
      <c r="CN105" s="50"/>
      <c r="CO105" s="50"/>
      <c r="CP105" s="50"/>
      <c r="CQ105" s="50"/>
      <c r="CR105" s="51"/>
      <c r="CS105" s="50"/>
      <c r="CT105" s="50"/>
      <c r="CU105" s="50"/>
      <c r="CV105" s="51"/>
      <c r="CW105" s="50"/>
      <c r="CX105" s="50"/>
      <c r="CY105" s="50"/>
      <c r="CZ105" s="51"/>
      <c r="DA105" s="103"/>
      <c r="DB105" s="7"/>
      <c r="DC105" s="7"/>
      <c r="DD105" s="7"/>
      <c r="DE105" s="50"/>
      <c r="DF105" s="7"/>
      <c r="DG105" s="7"/>
      <c r="DH105" s="7"/>
      <c r="DI105" s="7"/>
      <c r="DJ105" s="7"/>
      <c r="DK105" s="50"/>
      <c r="DL105" s="50"/>
      <c r="DM105" s="50"/>
      <c r="DN105" s="51"/>
      <c r="DO105" s="59"/>
      <c r="DP105" s="46"/>
      <c r="DQ105" s="46"/>
      <c r="DR105" s="46"/>
      <c r="DS105" s="46"/>
      <c r="DT105" s="49"/>
      <c r="DU105" s="46"/>
      <c r="DV105" s="50"/>
      <c r="DW105" s="50"/>
      <c r="DX105" s="51"/>
      <c r="DY105" s="50"/>
      <c r="DZ105" s="50"/>
      <c r="EA105" s="50"/>
      <c r="EB105" s="51"/>
      <c r="EC105" s="5"/>
      <c r="ED105" s="59"/>
      <c r="EE105" s="46"/>
      <c r="EF105" s="46"/>
      <c r="EG105" s="46"/>
      <c r="EH105" s="46"/>
      <c r="EI105" s="49"/>
      <c r="EJ105" s="46"/>
      <c r="EK105" s="50"/>
      <c r="EL105" s="50"/>
      <c r="EM105" s="51"/>
      <c r="EN105" s="50"/>
      <c r="EO105" s="50"/>
      <c r="EP105" s="50"/>
      <c r="EQ105" s="7"/>
      <c r="ER105" s="5"/>
      <c r="ES105">
        <f t="shared" si="33"/>
        <v>0</v>
      </c>
      <c r="EU105" s="16"/>
      <c r="EW105" s="16"/>
      <c r="EX105" s="16"/>
      <c r="EY105" s="16"/>
      <c r="FD105" s="16"/>
      <c r="FP105" s="16"/>
    </row>
    <row r="106" spans="1:172" x14ac:dyDescent="0.15">
      <c r="A106" s="47">
        <v>1000087</v>
      </c>
      <c r="B106" s="5"/>
      <c r="C106" s="45" t="str">
        <f>IF(A106="","",DBCS(VLOOKUP(A106,入力シート!A:E,3,FALSE)))</f>
        <v/>
      </c>
      <c r="D106" s="50"/>
      <c r="E106" s="50"/>
      <c r="F106" s="7"/>
      <c r="G106" s="123"/>
      <c r="H106" s="45"/>
      <c r="I106" s="51"/>
      <c r="J106" s="45"/>
      <c r="K106" s="51"/>
      <c r="L106" s="5"/>
      <c r="M106" s="10"/>
      <c r="N106" s="51"/>
      <c r="O106" s="123"/>
      <c r="P106" s="48"/>
      <c r="Q106" s="60"/>
      <c r="R106" s="51"/>
      <c r="S106" s="48"/>
      <c r="T106" s="51"/>
      <c r="U106" s="10"/>
      <c r="V106" s="59"/>
      <c r="W106" s="49"/>
      <c r="X106" s="59"/>
      <c r="Y106" s="49"/>
      <c r="Z106" s="59"/>
      <c r="AA106" s="49"/>
      <c r="AB106" s="46"/>
      <c r="AC106" s="48"/>
      <c r="AD106" s="45"/>
      <c r="AE106" s="50"/>
      <c r="AF106" s="50"/>
      <c r="AG106" s="51"/>
      <c r="AH106" s="45"/>
      <c r="AI106" s="46"/>
      <c r="AJ106" s="46"/>
      <c r="AK106" s="49"/>
      <c r="AL106" s="46"/>
      <c r="AM106" s="46"/>
      <c r="AN106" s="46"/>
      <c r="AO106" s="46"/>
      <c r="AP106" s="45"/>
      <c r="AQ106" s="50"/>
      <c r="AR106" s="60"/>
      <c r="AS106" s="50"/>
      <c r="AT106" s="58"/>
      <c r="AU106" s="50"/>
      <c r="AV106" s="60"/>
      <c r="AW106" s="60"/>
      <c r="AX106" s="60"/>
      <c r="AY106" s="129"/>
      <c r="AZ106" s="105"/>
      <c r="BA106" s="46"/>
      <c r="BB106" s="50"/>
      <c r="BC106" s="50"/>
      <c r="BD106" s="50"/>
      <c r="BE106" s="50"/>
      <c r="BF106" s="51"/>
      <c r="BG106" s="10"/>
      <c r="BH106" s="51"/>
      <c r="BI106" s="46"/>
      <c r="BJ106" s="50"/>
      <c r="BK106" s="50"/>
      <c r="BL106" s="50"/>
      <c r="BM106" s="50"/>
      <c r="BN106" s="51"/>
      <c r="BO106" s="50"/>
      <c r="BP106" s="50"/>
      <c r="BQ106" s="50"/>
      <c r="BR106" s="51"/>
      <c r="BS106" s="50"/>
      <c r="BT106" s="50"/>
      <c r="BU106" s="50"/>
      <c r="BV106" s="51"/>
      <c r="BW106" s="103"/>
      <c r="BX106" s="10"/>
      <c r="BY106" s="7"/>
      <c r="BZ106" s="7"/>
      <c r="CA106" s="7"/>
      <c r="CB106" s="7"/>
      <c r="CC106" s="7"/>
      <c r="CD106" s="108"/>
      <c r="CE106" s="59"/>
      <c r="CF106" s="60"/>
      <c r="CG106" s="60"/>
      <c r="CH106" s="60"/>
      <c r="CI106" s="60"/>
      <c r="CJ106" s="51"/>
      <c r="CK106" s="10"/>
      <c r="CL106" s="51"/>
      <c r="CM106" s="50"/>
      <c r="CN106" s="50"/>
      <c r="CO106" s="50"/>
      <c r="CP106" s="50"/>
      <c r="CQ106" s="50"/>
      <c r="CR106" s="51"/>
      <c r="CS106" s="50"/>
      <c r="CT106" s="50"/>
      <c r="CU106" s="50"/>
      <c r="CV106" s="51"/>
      <c r="CW106" s="50"/>
      <c r="CX106" s="50"/>
      <c r="CY106" s="50"/>
      <c r="CZ106" s="51"/>
      <c r="DA106" s="103"/>
      <c r="DB106" s="7"/>
      <c r="DC106" s="7"/>
      <c r="DD106" s="7"/>
      <c r="DE106" s="50"/>
      <c r="DF106" s="7"/>
      <c r="DG106" s="7"/>
      <c r="DH106" s="7"/>
      <c r="DI106" s="7"/>
      <c r="DJ106" s="7"/>
      <c r="DK106" s="50"/>
      <c r="DL106" s="50"/>
      <c r="DM106" s="50"/>
      <c r="DN106" s="51"/>
      <c r="DO106" s="59"/>
      <c r="DP106" s="46"/>
      <c r="DQ106" s="46"/>
      <c r="DR106" s="46"/>
      <c r="DS106" s="46"/>
      <c r="DT106" s="49"/>
      <c r="DU106" s="46"/>
      <c r="DV106" s="50"/>
      <c r="DW106" s="50"/>
      <c r="DX106" s="51"/>
      <c r="DY106" s="50"/>
      <c r="DZ106" s="50"/>
      <c r="EA106" s="50"/>
      <c r="EB106" s="51"/>
      <c r="EC106" s="5"/>
      <c r="ED106" s="59"/>
      <c r="EE106" s="46"/>
      <c r="EF106" s="46"/>
      <c r="EG106" s="46"/>
      <c r="EH106" s="46"/>
      <c r="EI106" s="49"/>
      <c r="EJ106" s="46"/>
      <c r="EK106" s="50"/>
      <c r="EL106" s="50"/>
      <c r="EM106" s="51"/>
      <c r="EN106" s="50"/>
      <c r="EO106" s="50"/>
      <c r="EP106" s="50"/>
      <c r="EQ106" s="7"/>
      <c r="ER106" s="5"/>
      <c r="ES106">
        <f t="shared" si="33"/>
        <v>0</v>
      </c>
      <c r="EU106" s="16"/>
      <c r="EW106" s="16"/>
      <c r="EX106" s="16"/>
      <c r="EY106" s="16"/>
      <c r="FD106" s="16"/>
      <c r="FP106" s="16"/>
    </row>
    <row r="107" spans="1:172" x14ac:dyDescent="0.15">
      <c r="A107" s="47">
        <v>1000088</v>
      </c>
      <c r="B107" s="5"/>
      <c r="C107" s="45" t="str">
        <f>IF(A107="","",DBCS(VLOOKUP(A107,入力シート!A:E,3,FALSE)))</f>
        <v/>
      </c>
      <c r="D107" s="50"/>
      <c r="E107" s="50"/>
      <c r="F107" s="7"/>
      <c r="G107" s="123"/>
      <c r="H107" s="45"/>
      <c r="I107" s="51"/>
      <c r="J107" s="45"/>
      <c r="K107" s="51"/>
      <c r="L107" s="5"/>
      <c r="M107" s="10"/>
      <c r="N107" s="51"/>
      <c r="O107" s="123"/>
      <c r="P107" s="48"/>
      <c r="Q107" s="60"/>
      <c r="R107" s="51"/>
      <c r="S107" s="48"/>
      <c r="T107" s="51"/>
      <c r="U107" s="10"/>
      <c r="V107" s="59"/>
      <c r="W107" s="49"/>
      <c r="X107" s="59"/>
      <c r="Y107" s="49"/>
      <c r="Z107" s="59"/>
      <c r="AA107" s="49"/>
      <c r="AB107" s="46"/>
      <c r="AC107" s="48"/>
      <c r="AD107" s="45"/>
      <c r="AE107" s="50"/>
      <c r="AF107" s="50"/>
      <c r="AG107" s="51"/>
      <c r="AH107" s="45"/>
      <c r="AI107" s="46"/>
      <c r="AJ107" s="46"/>
      <c r="AK107" s="49"/>
      <c r="AL107" s="46"/>
      <c r="AM107" s="46"/>
      <c r="AN107" s="46"/>
      <c r="AO107" s="46"/>
      <c r="AP107" s="45"/>
      <c r="AQ107" s="50"/>
      <c r="AR107" s="60"/>
      <c r="AS107" s="50"/>
      <c r="AT107" s="58"/>
      <c r="AU107" s="50"/>
      <c r="AV107" s="60"/>
      <c r="AW107" s="60"/>
      <c r="AX107" s="60"/>
      <c r="AY107" s="129"/>
      <c r="AZ107" s="105"/>
      <c r="BA107" s="46"/>
      <c r="BB107" s="50"/>
      <c r="BC107" s="50"/>
      <c r="BD107" s="50"/>
      <c r="BE107" s="50"/>
      <c r="BF107" s="51"/>
      <c r="BG107" s="10"/>
      <c r="BH107" s="51"/>
      <c r="BI107" s="46"/>
      <c r="BJ107" s="50"/>
      <c r="BK107" s="50"/>
      <c r="BL107" s="50"/>
      <c r="BM107" s="50"/>
      <c r="BN107" s="51"/>
      <c r="BO107" s="50"/>
      <c r="BP107" s="50"/>
      <c r="BQ107" s="50"/>
      <c r="BR107" s="51"/>
      <c r="BS107" s="50"/>
      <c r="BT107" s="50"/>
      <c r="BU107" s="50"/>
      <c r="BV107" s="51"/>
      <c r="BW107" s="103"/>
      <c r="BX107" s="10"/>
      <c r="BY107" s="7"/>
      <c r="BZ107" s="7"/>
      <c r="CA107" s="7"/>
      <c r="CB107" s="7"/>
      <c r="CC107" s="7"/>
      <c r="CD107" s="108"/>
      <c r="CE107" s="59"/>
      <c r="CF107" s="60"/>
      <c r="CG107" s="60"/>
      <c r="CH107" s="60"/>
      <c r="CI107" s="60"/>
      <c r="CJ107" s="51"/>
      <c r="CK107" s="10"/>
      <c r="CL107" s="51"/>
      <c r="CM107" s="50"/>
      <c r="CN107" s="50"/>
      <c r="CO107" s="50"/>
      <c r="CP107" s="50"/>
      <c r="CQ107" s="50"/>
      <c r="CR107" s="51"/>
      <c r="CS107" s="50"/>
      <c r="CT107" s="50"/>
      <c r="CU107" s="50"/>
      <c r="CV107" s="51"/>
      <c r="CW107" s="50"/>
      <c r="CX107" s="50"/>
      <c r="CY107" s="50"/>
      <c r="CZ107" s="51"/>
      <c r="DA107" s="103"/>
      <c r="DB107" s="7"/>
      <c r="DC107" s="7"/>
      <c r="DD107" s="7"/>
      <c r="DE107" s="50"/>
      <c r="DF107" s="7"/>
      <c r="DG107" s="7"/>
      <c r="DH107" s="7"/>
      <c r="DI107" s="7"/>
      <c r="DJ107" s="7"/>
      <c r="DK107" s="50"/>
      <c r="DL107" s="50"/>
      <c r="DM107" s="50"/>
      <c r="DN107" s="51"/>
      <c r="DO107" s="59"/>
      <c r="DP107" s="46"/>
      <c r="DQ107" s="46"/>
      <c r="DR107" s="46"/>
      <c r="DS107" s="46"/>
      <c r="DT107" s="49"/>
      <c r="DU107" s="46"/>
      <c r="DV107" s="50"/>
      <c r="DW107" s="50"/>
      <c r="DX107" s="51"/>
      <c r="DY107" s="50"/>
      <c r="DZ107" s="50"/>
      <c r="EA107" s="50"/>
      <c r="EB107" s="51"/>
      <c r="EC107" s="5"/>
      <c r="ED107" s="59"/>
      <c r="EE107" s="46"/>
      <c r="EF107" s="46"/>
      <c r="EG107" s="46"/>
      <c r="EH107" s="46"/>
      <c r="EI107" s="49"/>
      <c r="EJ107" s="46"/>
      <c r="EK107" s="50"/>
      <c r="EL107" s="50"/>
      <c r="EM107" s="51"/>
      <c r="EN107" s="50"/>
      <c r="EO107" s="50"/>
      <c r="EP107" s="50"/>
      <c r="EQ107" s="7"/>
      <c r="ER107" s="5"/>
      <c r="ES107">
        <f t="shared" si="33"/>
        <v>0</v>
      </c>
      <c r="EU107" s="16"/>
      <c r="EW107" s="16"/>
      <c r="EX107" s="16"/>
      <c r="EY107" s="16"/>
      <c r="FD107" s="16"/>
      <c r="FP107" s="16"/>
    </row>
    <row r="108" spans="1:172" x14ac:dyDescent="0.15">
      <c r="A108" s="47">
        <v>1000089</v>
      </c>
      <c r="B108" s="5"/>
      <c r="C108" s="45" t="str">
        <f>IF(A108="","",DBCS(VLOOKUP(A108,入力シート!A:E,3,FALSE)))</f>
        <v/>
      </c>
      <c r="D108" s="50"/>
      <c r="E108" s="50"/>
      <c r="F108" s="7"/>
      <c r="G108" s="123"/>
      <c r="H108" s="45"/>
      <c r="I108" s="51"/>
      <c r="J108" s="45"/>
      <c r="K108" s="51"/>
      <c r="L108" s="5"/>
      <c r="M108" s="10"/>
      <c r="N108" s="51"/>
      <c r="O108" s="123"/>
      <c r="P108" s="48"/>
      <c r="Q108" s="60"/>
      <c r="R108" s="51"/>
      <c r="S108" s="48"/>
      <c r="T108" s="51"/>
      <c r="U108" s="10"/>
      <c r="V108" s="59"/>
      <c r="W108" s="49"/>
      <c r="X108" s="59"/>
      <c r="Y108" s="49"/>
      <c r="Z108" s="59"/>
      <c r="AA108" s="49"/>
      <c r="AB108" s="46"/>
      <c r="AC108" s="48"/>
      <c r="AD108" s="45"/>
      <c r="AE108" s="50"/>
      <c r="AF108" s="50"/>
      <c r="AG108" s="51"/>
      <c r="AH108" s="45"/>
      <c r="AI108" s="46"/>
      <c r="AJ108" s="46"/>
      <c r="AK108" s="49"/>
      <c r="AL108" s="46"/>
      <c r="AM108" s="46"/>
      <c r="AN108" s="46"/>
      <c r="AO108" s="46"/>
      <c r="AP108" s="45"/>
      <c r="AQ108" s="50"/>
      <c r="AR108" s="60"/>
      <c r="AS108" s="50"/>
      <c r="AT108" s="58"/>
      <c r="AU108" s="50"/>
      <c r="AV108" s="60"/>
      <c r="AW108" s="60"/>
      <c r="AX108" s="60"/>
      <c r="AY108" s="129"/>
      <c r="AZ108" s="105"/>
      <c r="BA108" s="46"/>
      <c r="BB108" s="50"/>
      <c r="BC108" s="50"/>
      <c r="BD108" s="50"/>
      <c r="BE108" s="50"/>
      <c r="BF108" s="51"/>
      <c r="BG108" s="10"/>
      <c r="BH108" s="51"/>
      <c r="BI108" s="46"/>
      <c r="BJ108" s="50"/>
      <c r="BK108" s="50"/>
      <c r="BL108" s="50"/>
      <c r="BM108" s="50"/>
      <c r="BN108" s="51"/>
      <c r="BO108" s="50"/>
      <c r="BP108" s="50"/>
      <c r="BQ108" s="50"/>
      <c r="BR108" s="51"/>
      <c r="BS108" s="50"/>
      <c r="BT108" s="50"/>
      <c r="BU108" s="50"/>
      <c r="BV108" s="51"/>
      <c r="BW108" s="103"/>
      <c r="BX108" s="10"/>
      <c r="BY108" s="7"/>
      <c r="BZ108" s="7"/>
      <c r="CA108" s="7"/>
      <c r="CB108" s="7"/>
      <c r="CC108" s="7"/>
      <c r="CD108" s="108"/>
      <c r="CE108" s="59"/>
      <c r="CF108" s="60"/>
      <c r="CG108" s="60"/>
      <c r="CH108" s="60"/>
      <c r="CI108" s="60"/>
      <c r="CJ108" s="51"/>
      <c r="CK108" s="10"/>
      <c r="CL108" s="51"/>
      <c r="CM108" s="50"/>
      <c r="CN108" s="50"/>
      <c r="CO108" s="50"/>
      <c r="CP108" s="50"/>
      <c r="CQ108" s="50"/>
      <c r="CR108" s="51"/>
      <c r="CS108" s="50"/>
      <c r="CT108" s="50"/>
      <c r="CU108" s="50"/>
      <c r="CV108" s="51"/>
      <c r="CW108" s="50"/>
      <c r="CX108" s="50"/>
      <c r="CY108" s="50"/>
      <c r="CZ108" s="51"/>
      <c r="DA108" s="103"/>
      <c r="DB108" s="7"/>
      <c r="DC108" s="7"/>
      <c r="DD108" s="7"/>
      <c r="DE108" s="50"/>
      <c r="DF108" s="7"/>
      <c r="DG108" s="7"/>
      <c r="DH108" s="7"/>
      <c r="DI108" s="7"/>
      <c r="DJ108" s="7"/>
      <c r="DK108" s="50"/>
      <c r="DL108" s="50"/>
      <c r="DM108" s="50"/>
      <c r="DN108" s="51"/>
      <c r="DO108" s="59"/>
      <c r="DP108" s="46"/>
      <c r="DQ108" s="46"/>
      <c r="DR108" s="46"/>
      <c r="DS108" s="46"/>
      <c r="DT108" s="49"/>
      <c r="DU108" s="46"/>
      <c r="DV108" s="50"/>
      <c r="DW108" s="50"/>
      <c r="DX108" s="51"/>
      <c r="DY108" s="50"/>
      <c r="DZ108" s="50"/>
      <c r="EA108" s="50"/>
      <c r="EB108" s="51"/>
      <c r="EC108" s="5"/>
      <c r="ED108" s="59"/>
      <c r="EE108" s="46"/>
      <c r="EF108" s="46"/>
      <c r="EG108" s="46"/>
      <c r="EH108" s="46"/>
      <c r="EI108" s="49"/>
      <c r="EJ108" s="46"/>
      <c r="EK108" s="50"/>
      <c r="EL108" s="50"/>
      <c r="EM108" s="51"/>
      <c r="EN108" s="50"/>
      <c r="EO108" s="50"/>
      <c r="EP108" s="50"/>
      <c r="EQ108" s="7"/>
      <c r="ER108" s="5"/>
      <c r="ES108">
        <f t="shared" si="33"/>
        <v>0</v>
      </c>
      <c r="EU108" s="16"/>
      <c r="EW108" s="16"/>
      <c r="EX108" s="16"/>
      <c r="EY108" s="16"/>
      <c r="FD108" s="16"/>
      <c r="FP108" s="16"/>
    </row>
    <row r="109" spans="1:172" x14ac:dyDescent="0.15">
      <c r="A109" s="47">
        <v>1000090</v>
      </c>
      <c r="B109" s="5"/>
      <c r="C109" s="45" t="str">
        <f>IF(A109="","",DBCS(VLOOKUP(A109,入力シート!A:E,3,FALSE)))</f>
        <v/>
      </c>
      <c r="D109" s="50"/>
      <c r="E109" s="50"/>
      <c r="F109" s="7"/>
      <c r="G109" s="123"/>
      <c r="H109" s="45"/>
      <c r="I109" s="51"/>
      <c r="J109" s="45"/>
      <c r="K109" s="51"/>
      <c r="L109" s="5"/>
      <c r="M109" s="10"/>
      <c r="N109" s="51"/>
      <c r="O109" s="123"/>
      <c r="P109" s="48"/>
      <c r="Q109" s="60"/>
      <c r="R109" s="51"/>
      <c r="S109" s="48"/>
      <c r="T109" s="51"/>
      <c r="U109" s="10"/>
      <c r="V109" s="59"/>
      <c r="W109" s="49"/>
      <c r="X109" s="59"/>
      <c r="Y109" s="49"/>
      <c r="Z109" s="59"/>
      <c r="AA109" s="49"/>
      <c r="AB109" s="46"/>
      <c r="AC109" s="48"/>
      <c r="AD109" s="45"/>
      <c r="AE109" s="50"/>
      <c r="AF109" s="50"/>
      <c r="AG109" s="51"/>
      <c r="AH109" s="45"/>
      <c r="AI109" s="46"/>
      <c r="AJ109" s="46"/>
      <c r="AK109" s="49"/>
      <c r="AL109" s="46"/>
      <c r="AM109" s="46"/>
      <c r="AN109" s="46"/>
      <c r="AO109" s="46"/>
      <c r="AP109" s="45"/>
      <c r="AQ109" s="50"/>
      <c r="AR109" s="60"/>
      <c r="AS109" s="50"/>
      <c r="AT109" s="58"/>
      <c r="AU109" s="50"/>
      <c r="AV109" s="60"/>
      <c r="AW109" s="60"/>
      <c r="AX109" s="60"/>
      <c r="AY109" s="129"/>
      <c r="AZ109" s="105"/>
      <c r="BA109" s="46"/>
      <c r="BB109" s="50"/>
      <c r="BC109" s="50"/>
      <c r="BD109" s="50"/>
      <c r="BE109" s="50"/>
      <c r="BF109" s="51"/>
      <c r="BG109" s="10"/>
      <c r="BH109" s="51"/>
      <c r="BI109" s="46"/>
      <c r="BJ109" s="50"/>
      <c r="BK109" s="50"/>
      <c r="BL109" s="50"/>
      <c r="BM109" s="50"/>
      <c r="BN109" s="51"/>
      <c r="BO109" s="50"/>
      <c r="BP109" s="50"/>
      <c r="BQ109" s="50"/>
      <c r="BR109" s="51"/>
      <c r="BS109" s="50"/>
      <c r="BT109" s="50"/>
      <c r="BU109" s="50"/>
      <c r="BV109" s="51"/>
      <c r="BW109" s="103"/>
      <c r="BX109" s="10"/>
      <c r="BY109" s="7"/>
      <c r="BZ109" s="7"/>
      <c r="CA109" s="7"/>
      <c r="CB109" s="7"/>
      <c r="CC109" s="7"/>
      <c r="CD109" s="108"/>
      <c r="CE109" s="59"/>
      <c r="CF109" s="60"/>
      <c r="CG109" s="60"/>
      <c r="CH109" s="60"/>
      <c r="CI109" s="60"/>
      <c r="CJ109" s="51"/>
      <c r="CK109" s="10"/>
      <c r="CL109" s="51"/>
      <c r="CM109" s="50"/>
      <c r="CN109" s="50"/>
      <c r="CO109" s="50"/>
      <c r="CP109" s="50"/>
      <c r="CQ109" s="50"/>
      <c r="CR109" s="51"/>
      <c r="CS109" s="50"/>
      <c r="CT109" s="50"/>
      <c r="CU109" s="50"/>
      <c r="CV109" s="51"/>
      <c r="CW109" s="50"/>
      <c r="CX109" s="50"/>
      <c r="CY109" s="50"/>
      <c r="CZ109" s="51"/>
      <c r="DA109" s="103"/>
      <c r="DB109" s="7"/>
      <c r="DC109" s="7"/>
      <c r="DD109" s="7"/>
      <c r="DE109" s="50"/>
      <c r="DF109" s="7"/>
      <c r="DG109" s="7"/>
      <c r="DH109" s="7"/>
      <c r="DI109" s="7"/>
      <c r="DJ109" s="7"/>
      <c r="DK109" s="50"/>
      <c r="DL109" s="50"/>
      <c r="DM109" s="50"/>
      <c r="DN109" s="51"/>
      <c r="DO109" s="59"/>
      <c r="DP109" s="46"/>
      <c r="DQ109" s="46"/>
      <c r="DR109" s="46"/>
      <c r="DS109" s="46"/>
      <c r="DT109" s="49"/>
      <c r="DU109" s="46"/>
      <c r="DV109" s="50"/>
      <c r="DW109" s="50"/>
      <c r="DX109" s="51"/>
      <c r="DY109" s="50"/>
      <c r="DZ109" s="50"/>
      <c r="EA109" s="50"/>
      <c r="EB109" s="51"/>
      <c r="EC109" s="5"/>
      <c r="ED109" s="59"/>
      <c r="EE109" s="46"/>
      <c r="EF109" s="46"/>
      <c r="EG109" s="46"/>
      <c r="EH109" s="46"/>
      <c r="EI109" s="49"/>
      <c r="EJ109" s="46"/>
      <c r="EK109" s="50"/>
      <c r="EL109" s="50"/>
      <c r="EM109" s="51"/>
      <c r="EN109" s="50"/>
      <c r="EO109" s="50"/>
      <c r="EP109" s="50"/>
      <c r="EQ109" s="7"/>
      <c r="ER109" s="5"/>
      <c r="ES109">
        <f t="shared" si="33"/>
        <v>0</v>
      </c>
      <c r="EU109" s="16"/>
      <c r="EW109" s="16"/>
      <c r="EX109" s="16"/>
      <c r="EY109" s="16"/>
      <c r="FD109" s="16"/>
      <c r="FP109" s="16"/>
    </row>
    <row r="110" spans="1:172" x14ac:dyDescent="0.15">
      <c r="A110" s="47">
        <v>1000091</v>
      </c>
      <c r="B110" s="5"/>
      <c r="C110" s="45" t="str">
        <f>IF(A110="","",DBCS(VLOOKUP(A110,入力シート!A:E,3,FALSE)))</f>
        <v/>
      </c>
      <c r="D110" s="50"/>
      <c r="E110" s="50"/>
      <c r="F110" s="7"/>
      <c r="G110" s="123"/>
      <c r="H110" s="45"/>
      <c r="I110" s="51"/>
      <c r="J110" s="45"/>
      <c r="K110" s="51"/>
      <c r="L110" s="5"/>
      <c r="M110" s="10"/>
      <c r="N110" s="51"/>
      <c r="O110" s="123"/>
      <c r="P110" s="48"/>
      <c r="Q110" s="60"/>
      <c r="R110" s="51"/>
      <c r="S110" s="48"/>
      <c r="T110" s="51"/>
      <c r="U110" s="10"/>
      <c r="V110" s="59"/>
      <c r="W110" s="49"/>
      <c r="X110" s="59"/>
      <c r="Y110" s="49"/>
      <c r="Z110" s="59"/>
      <c r="AA110" s="49"/>
      <c r="AB110" s="46"/>
      <c r="AC110" s="48"/>
      <c r="AD110" s="45"/>
      <c r="AE110" s="50"/>
      <c r="AF110" s="50"/>
      <c r="AG110" s="51"/>
      <c r="AH110" s="45"/>
      <c r="AI110" s="46"/>
      <c r="AJ110" s="46"/>
      <c r="AK110" s="49"/>
      <c r="AL110" s="46"/>
      <c r="AM110" s="46"/>
      <c r="AN110" s="46"/>
      <c r="AO110" s="46"/>
      <c r="AP110" s="45"/>
      <c r="AQ110" s="50"/>
      <c r="AR110" s="60"/>
      <c r="AS110" s="50"/>
      <c r="AT110" s="58"/>
      <c r="AU110" s="50"/>
      <c r="AV110" s="60"/>
      <c r="AW110" s="60"/>
      <c r="AX110" s="60"/>
      <c r="AY110" s="129"/>
      <c r="AZ110" s="105"/>
      <c r="BA110" s="46"/>
      <c r="BB110" s="50"/>
      <c r="BC110" s="50"/>
      <c r="BD110" s="50"/>
      <c r="BE110" s="50"/>
      <c r="BF110" s="51"/>
      <c r="BG110" s="10"/>
      <c r="BH110" s="51"/>
      <c r="BI110" s="46"/>
      <c r="BJ110" s="50"/>
      <c r="BK110" s="50"/>
      <c r="BL110" s="50"/>
      <c r="BM110" s="50"/>
      <c r="BN110" s="51"/>
      <c r="BO110" s="50"/>
      <c r="BP110" s="50"/>
      <c r="BQ110" s="50"/>
      <c r="BR110" s="51"/>
      <c r="BS110" s="50"/>
      <c r="BT110" s="50"/>
      <c r="BU110" s="50"/>
      <c r="BV110" s="51"/>
      <c r="BW110" s="103"/>
      <c r="BX110" s="10"/>
      <c r="BY110" s="7"/>
      <c r="BZ110" s="7"/>
      <c r="CA110" s="7"/>
      <c r="CB110" s="7"/>
      <c r="CC110" s="7"/>
      <c r="CD110" s="108"/>
      <c r="CE110" s="59"/>
      <c r="CF110" s="60"/>
      <c r="CG110" s="60"/>
      <c r="CH110" s="60"/>
      <c r="CI110" s="60"/>
      <c r="CJ110" s="51"/>
      <c r="CK110" s="10"/>
      <c r="CL110" s="51"/>
      <c r="CM110" s="50"/>
      <c r="CN110" s="50"/>
      <c r="CO110" s="50"/>
      <c r="CP110" s="50"/>
      <c r="CQ110" s="50"/>
      <c r="CR110" s="51"/>
      <c r="CS110" s="50"/>
      <c r="CT110" s="50"/>
      <c r="CU110" s="50"/>
      <c r="CV110" s="51"/>
      <c r="CW110" s="50"/>
      <c r="CX110" s="50"/>
      <c r="CY110" s="50"/>
      <c r="CZ110" s="51"/>
      <c r="DA110" s="103"/>
      <c r="DB110" s="7"/>
      <c r="DC110" s="7"/>
      <c r="DD110" s="7"/>
      <c r="DE110" s="50"/>
      <c r="DF110" s="7"/>
      <c r="DG110" s="7"/>
      <c r="DH110" s="7"/>
      <c r="DI110" s="7"/>
      <c r="DJ110" s="7"/>
      <c r="DK110" s="50"/>
      <c r="DL110" s="50"/>
      <c r="DM110" s="50"/>
      <c r="DN110" s="51"/>
      <c r="DO110" s="59"/>
      <c r="DP110" s="46"/>
      <c r="DQ110" s="46"/>
      <c r="DR110" s="46"/>
      <c r="DS110" s="46"/>
      <c r="DT110" s="49"/>
      <c r="DU110" s="46"/>
      <c r="DV110" s="50"/>
      <c r="DW110" s="50"/>
      <c r="DX110" s="51"/>
      <c r="DY110" s="50"/>
      <c r="DZ110" s="50"/>
      <c r="EA110" s="50"/>
      <c r="EB110" s="51"/>
      <c r="EC110" s="5"/>
      <c r="ED110" s="59"/>
      <c r="EE110" s="46"/>
      <c r="EF110" s="46"/>
      <c r="EG110" s="46"/>
      <c r="EH110" s="46"/>
      <c r="EI110" s="49"/>
      <c r="EJ110" s="46"/>
      <c r="EK110" s="50"/>
      <c r="EL110" s="50"/>
      <c r="EM110" s="51"/>
      <c r="EN110" s="50"/>
      <c r="EO110" s="50"/>
      <c r="EP110" s="50"/>
      <c r="EQ110" s="7"/>
      <c r="ER110" s="5"/>
      <c r="ES110">
        <f t="shared" si="33"/>
        <v>0</v>
      </c>
      <c r="EU110" s="16"/>
      <c r="EW110" s="16"/>
      <c r="EX110" s="16"/>
      <c r="EY110" s="16"/>
      <c r="FD110" s="16"/>
      <c r="FP110" s="16"/>
    </row>
    <row r="111" spans="1:172" x14ac:dyDescent="0.15">
      <c r="A111" s="47">
        <v>1000092</v>
      </c>
      <c r="B111" s="5"/>
      <c r="C111" s="45" t="str">
        <f>IF(A111="","",DBCS(VLOOKUP(A111,入力シート!A:E,3,FALSE)))</f>
        <v/>
      </c>
      <c r="D111" s="50"/>
      <c r="E111" s="50"/>
      <c r="F111" s="7"/>
      <c r="G111" s="123"/>
      <c r="H111" s="45"/>
      <c r="I111" s="51"/>
      <c r="J111" s="45"/>
      <c r="K111" s="51"/>
      <c r="L111" s="5"/>
      <c r="M111" s="10"/>
      <c r="N111" s="51"/>
      <c r="O111" s="123"/>
      <c r="P111" s="48"/>
      <c r="Q111" s="60"/>
      <c r="R111" s="51"/>
      <c r="S111" s="48"/>
      <c r="T111" s="51"/>
      <c r="U111" s="10"/>
      <c r="V111" s="59"/>
      <c r="W111" s="49"/>
      <c r="X111" s="59"/>
      <c r="Y111" s="49"/>
      <c r="Z111" s="59"/>
      <c r="AA111" s="49"/>
      <c r="AB111" s="46"/>
      <c r="AC111" s="48"/>
      <c r="AD111" s="45"/>
      <c r="AE111" s="50"/>
      <c r="AF111" s="50"/>
      <c r="AG111" s="51"/>
      <c r="AH111" s="45"/>
      <c r="AI111" s="46"/>
      <c r="AJ111" s="46"/>
      <c r="AK111" s="49"/>
      <c r="AL111" s="46"/>
      <c r="AM111" s="46"/>
      <c r="AN111" s="46"/>
      <c r="AO111" s="46"/>
      <c r="AP111" s="45"/>
      <c r="AQ111" s="50"/>
      <c r="AR111" s="60"/>
      <c r="AS111" s="50"/>
      <c r="AT111" s="58"/>
      <c r="AU111" s="50"/>
      <c r="AV111" s="60"/>
      <c r="AW111" s="60"/>
      <c r="AX111" s="60"/>
      <c r="AY111" s="129"/>
      <c r="AZ111" s="105"/>
      <c r="BA111" s="46"/>
      <c r="BB111" s="50"/>
      <c r="BC111" s="50"/>
      <c r="BD111" s="50"/>
      <c r="BE111" s="50"/>
      <c r="BF111" s="51"/>
      <c r="BG111" s="10"/>
      <c r="BH111" s="51"/>
      <c r="BI111" s="46"/>
      <c r="BJ111" s="50"/>
      <c r="BK111" s="50"/>
      <c r="BL111" s="50"/>
      <c r="BM111" s="50"/>
      <c r="BN111" s="51"/>
      <c r="BO111" s="50"/>
      <c r="BP111" s="50"/>
      <c r="BQ111" s="50"/>
      <c r="BR111" s="51"/>
      <c r="BS111" s="50"/>
      <c r="BT111" s="50"/>
      <c r="BU111" s="50"/>
      <c r="BV111" s="51"/>
      <c r="BW111" s="103"/>
      <c r="BX111" s="10"/>
      <c r="BY111" s="7"/>
      <c r="BZ111" s="7"/>
      <c r="CA111" s="7"/>
      <c r="CB111" s="7"/>
      <c r="CC111" s="7"/>
      <c r="CD111" s="108"/>
      <c r="CE111" s="59"/>
      <c r="CF111" s="60"/>
      <c r="CG111" s="60"/>
      <c r="CH111" s="60"/>
      <c r="CI111" s="60"/>
      <c r="CJ111" s="51"/>
      <c r="CK111" s="10"/>
      <c r="CL111" s="51"/>
      <c r="CM111" s="50"/>
      <c r="CN111" s="50"/>
      <c r="CO111" s="50"/>
      <c r="CP111" s="50"/>
      <c r="CQ111" s="50"/>
      <c r="CR111" s="51"/>
      <c r="CS111" s="50"/>
      <c r="CT111" s="50"/>
      <c r="CU111" s="50"/>
      <c r="CV111" s="51"/>
      <c r="CW111" s="50"/>
      <c r="CX111" s="50"/>
      <c r="CY111" s="50"/>
      <c r="CZ111" s="51"/>
      <c r="DA111" s="103"/>
      <c r="DB111" s="7"/>
      <c r="DC111" s="7"/>
      <c r="DD111" s="7"/>
      <c r="DE111" s="50"/>
      <c r="DF111" s="7"/>
      <c r="DG111" s="7"/>
      <c r="DH111" s="7"/>
      <c r="DI111" s="7"/>
      <c r="DJ111" s="7"/>
      <c r="DK111" s="50"/>
      <c r="DL111" s="50"/>
      <c r="DM111" s="50"/>
      <c r="DN111" s="51"/>
      <c r="DO111" s="59"/>
      <c r="DP111" s="46"/>
      <c r="DQ111" s="46"/>
      <c r="DR111" s="46"/>
      <c r="DS111" s="46"/>
      <c r="DT111" s="49"/>
      <c r="DU111" s="46"/>
      <c r="DV111" s="50"/>
      <c r="DW111" s="50"/>
      <c r="DX111" s="51"/>
      <c r="DY111" s="50"/>
      <c r="DZ111" s="50"/>
      <c r="EA111" s="50"/>
      <c r="EB111" s="51"/>
      <c r="EC111" s="5"/>
      <c r="ED111" s="59"/>
      <c r="EE111" s="46"/>
      <c r="EF111" s="46"/>
      <c r="EG111" s="46"/>
      <c r="EH111" s="46"/>
      <c r="EI111" s="49"/>
      <c r="EJ111" s="46"/>
      <c r="EK111" s="50"/>
      <c r="EL111" s="50"/>
      <c r="EM111" s="51"/>
      <c r="EN111" s="50"/>
      <c r="EO111" s="50"/>
      <c r="EP111" s="50"/>
      <c r="EQ111" s="7"/>
      <c r="ER111" s="5"/>
      <c r="ES111">
        <f t="shared" si="33"/>
        <v>0</v>
      </c>
      <c r="EU111" s="16"/>
      <c r="EW111" s="16"/>
      <c r="EX111" s="16"/>
      <c r="EY111" s="16"/>
      <c r="FD111" s="16"/>
      <c r="FP111" s="16"/>
    </row>
    <row r="112" spans="1:172" x14ac:dyDescent="0.15">
      <c r="A112" s="47">
        <v>1000093</v>
      </c>
      <c r="B112" s="5"/>
      <c r="C112" s="45" t="str">
        <f>IF(A112="","",DBCS(VLOOKUP(A112,入力シート!A:E,3,FALSE)))</f>
        <v/>
      </c>
      <c r="D112" s="50"/>
      <c r="E112" s="50"/>
      <c r="F112" s="7"/>
      <c r="G112" s="123"/>
      <c r="H112" s="45"/>
      <c r="I112" s="51"/>
      <c r="J112" s="45"/>
      <c r="K112" s="51"/>
      <c r="L112" s="5"/>
      <c r="M112" s="10"/>
      <c r="N112" s="51"/>
      <c r="O112" s="123"/>
      <c r="P112" s="48"/>
      <c r="Q112" s="60"/>
      <c r="R112" s="51"/>
      <c r="S112" s="48"/>
      <c r="T112" s="51"/>
      <c r="U112" s="10"/>
      <c r="V112" s="59"/>
      <c r="W112" s="49"/>
      <c r="X112" s="59"/>
      <c r="Y112" s="49"/>
      <c r="Z112" s="59"/>
      <c r="AA112" s="49"/>
      <c r="AB112" s="46"/>
      <c r="AC112" s="48"/>
      <c r="AD112" s="45"/>
      <c r="AE112" s="50"/>
      <c r="AF112" s="50"/>
      <c r="AG112" s="51"/>
      <c r="AH112" s="45"/>
      <c r="AI112" s="46"/>
      <c r="AJ112" s="46"/>
      <c r="AK112" s="49"/>
      <c r="AL112" s="46"/>
      <c r="AM112" s="46"/>
      <c r="AN112" s="46"/>
      <c r="AO112" s="46"/>
      <c r="AP112" s="45"/>
      <c r="AQ112" s="50"/>
      <c r="AR112" s="60"/>
      <c r="AS112" s="50"/>
      <c r="AT112" s="58"/>
      <c r="AU112" s="50"/>
      <c r="AV112" s="60"/>
      <c r="AW112" s="60"/>
      <c r="AX112" s="60"/>
      <c r="AY112" s="129"/>
      <c r="AZ112" s="105"/>
      <c r="BA112" s="46"/>
      <c r="BB112" s="50"/>
      <c r="BC112" s="50"/>
      <c r="BD112" s="50"/>
      <c r="BE112" s="50"/>
      <c r="BF112" s="51"/>
      <c r="BG112" s="10"/>
      <c r="BH112" s="51"/>
      <c r="BI112" s="46"/>
      <c r="BJ112" s="50"/>
      <c r="BK112" s="50"/>
      <c r="BL112" s="50"/>
      <c r="BM112" s="50"/>
      <c r="BN112" s="51"/>
      <c r="BO112" s="50"/>
      <c r="BP112" s="50"/>
      <c r="BQ112" s="50"/>
      <c r="BR112" s="51"/>
      <c r="BS112" s="50"/>
      <c r="BT112" s="50"/>
      <c r="BU112" s="50"/>
      <c r="BV112" s="51"/>
      <c r="BW112" s="103"/>
      <c r="BX112" s="10"/>
      <c r="BY112" s="7"/>
      <c r="BZ112" s="7"/>
      <c r="CA112" s="7"/>
      <c r="CB112" s="7"/>
      <c r="CC112" s="7"/>
      <c r="CD112" s="108"/>
      <c r="CE112" s="59"/>
      <c r="CF112" s="60"/>
      <c r="CG112" s="60"/>
      <c r="CH112" s="60"/>
      <c r="CI112" s="60"/>
      <c r="CJ112" s="51"/>
      <c r="CK112" s="10"/>
      <c r="CL112" s="51"/>
      <c r="CM112" s="50"/>
      <c r="CN112" s="50"/>
      <c r="CO112" s="50"/>
      <c r="CP112" s="50"/>
      <c r="CQ112" s="50"/>
      <c r="CR112" s="51"/>
      <c r="CS112" s="50"/>
      <c r="CT112" s="50"/>
      <c r="CU112" s="50"/>
      <c r="CV112" s="51"/>
      <c r="CW112" s="50"/>
      <c r="CX112" s="50"/>
      <c r="CY112" s="50"/>
      <c r="CZ112" s="51"/>
      <c r="DA112" s="103"/>
      <c r="DB112" s="7"/>
      <c r="DC112" s="7"/>
      <c r="DD112" s="7"/>
      <c r="DE112" s="50"/>
      <c r="DF112" s="7"/>
      <c r="DG112" s="7"/>
      <c r="DH112" s="7"/>
      <c r="DI112" s="7"/>
      <c r="DJ112" s="7"/>
      <c r="DK112" s="50"/>
      <c r="DL112" s="50"/>
      <c r="DM112" s="50"/>
      <c r="DN112" s="51"/>
      <c r="DO112" s="59"/>
      <c r="DP112" s="46"/>
      <c r="DQ112" s="46"/>
      <c r="DR112" s="46"/>
      <c r="DS112" s="46"/>
      <c r="DT112" s="49"/>
      <c r="DU112" s="46"/>
      <c r="DV112" s="50"/>
      <c r="DW112" s="50"/>
      <c r="DX112" s="51"/>
      <c r="DY112" s="50"/>
      <c r="DZ112" s="50"/>
      <c r="EA112" s="50"/>
      <c r="EB112" s="51"/>
      <c r="EC112" s="5"/>
      <c r="ED112" s="59"/>
      <c r="EE112" s="46"/>
      <c r="EF112" s="46"/>
      <c r="EG112" s="46"/>
      <c r="EH112" s="46"/>
      <c r="EI112" s="49"/>
      <c r="EJ112" s="46"/>
      <c r="EK112" s="50"/>
      <c r="EL112" s="50"/>
      <c r="EM112" s="51"/>
      <c r="EN112" s="50"/>
      <c r="EO112" s="50"/>
      <c r="EP112" s="50"/>
      <c r="EQ112" s="7"/>
      <c r="ER112" s="5"/>
      <c r="ES112">
        <f t="shared" si="33"/>
        <v>0</v>
      </c>
      <c r="EU112" s="16"/>
      <c r="EW112" s="16"/>
      <c r="EX112" s="16"/>
      <c r="EY112" s="16"/>
      <c r="FD112" s="16"/>
      <c r="FP112" s="16"/>
    </row>
    <row r="113" spans="1:172" x14ac:dyDescent="0.15">
      <c r="A113" s="47">
        <v>1000094</v>
      </c>
      <c r="B113" s="5"/>
      <c r="C113" s="45" t="str">
        <f>IF(A113="","",DBCS(VLOOKUP(A113,入力シート!A:E,3,FALSE)))</f>
        <v/>
      </c>
      <c r="D113" s="50"/>
      <c r="E113" s="50"/>
      <c r="F113" s="7"/>
      <c r="G113" s="123"/>
      <c r="H113" s="45"/>
      <c r="I113" s="51"/>
      <c r="J113" s="45"/>
      <c r="K113" s="51"/>
      <c r="L113" s="5"/>
      <c r="M113" s="10"/>
      <c r="N113" s="51"/>
      <c r="O113" s="123"/>
      <c r="P113" s="48"/>
      <c r="Q113" s="60"/>
      <c r="R113" s="51"/>
      <c r="S113" s="48"/>
      <c r="T113" s="51"/>
      <c r="U113" s="10"/>
      <c r="V113" s="59"/>
      <c r="W113" s="49"/>
      <c r="X113" s="59"/>
      <c r="Y113" s="49"/>
      <c r="Z113" s="59"/>
      <c r="AA113" s="49"/>
      <c r="AB113" s="46"/>
      <c r="AC113" s="48"/>
      <c r="AD113" s="45"/>
      <c r="AE113" s="50"/>
      <c r="AF113" s="50"/>
      <c r="AG113" s="51"/>
      <c r="AH113" s="45"/>
      <c r="AI113" s="46"/>
      <c r="AJ113" s="46"/>
      <c r="AK113" s="49"/>
      <c r="AL113" s="46"/>
      <c r="AM113" s="46"/>
      <c r="AN113" s="46"/>
      <c r="AO113" s="46"/>
      <c r="AP113" s="45"/>
      <c r="AQ113" s="50"/>
      <c r="AR113" s="60"/>
      <c r="AS113" s="50"/>
      <c r="AT113" s="58"/>
      <c r="AU113" s="50"/>
      <c r="AV113" s="60"/>
      <c r="AW113" s="60"/>
      <c r="AX113" s="60"/>
      <c r="AY113" s="129"/>
      <c r="AZ113" s="105"/>
      <c r="BA113" s="46"/>
      <c r="BB113" s="50"/>
      <c r="BC113" s="50"/>
      <c r="BD113" s="50"/>
      <c r="BE113" s="50"/>
      <c r="BF113" s="51"/>
      <c r="BG113" s="10"/>
      <c r="BH113" s="51"/>
      <c r="BI113" s="46"/>
      <c r="BJ113" s="50"/>
      <c r="BK113" s="50"/>
      <c r="BL113" s="50"/>
      <c r="BM113" s="50"/>
      <c r="BN113" s="51"/>
      <c r="BO113" s="50"/>
      <c r="BP113" s="50"/>
      <c r="BQ113" s="50"/>
      <c r="BR113" s="51"/>
      <c r="BS113" s="50"/>
      <c r="BT113" s="50"/>
      <c r="BU113" s="50"/>
      <c r="BV113" s="51"/>
      <c r="BW113" s="103"/>
      <c r="BX113" s="10"/>
      <c r="BY113" s="7"/>
      <c r="BZ113" s="7"/>
      <c r="CA113" s="7"/>
      <c r="CB113" s="7"/>
      <c r="CC113" s="7"/>
      <c r="CD113" s="108"/>
      <c r="CE113" s="59"/>
      <c r="CF113" s="60"/>
      <c r="CG113" s="60"/>
      <c r="CH113" s="60"/>
      <c r="CI113" s="60"/>
      <c r="CJ113" s="51"/>
      <c r="CK113" s="10"/>
      <c r="CL113" s="51"/>
      <c r="CM113" s="50"/>
      <c r="CN113" s="50"/>
      <c r="CO113" s="50"/>
      <c r="CP113" s="50"/>
      <c r="CQ113" s="50"/>
      <c r="CR113" s="51"/>
      <c r="CS113" s="50"/>
      <c r="CT113" s="50"/>
      <c r="CU113" s="50"/>
      <c r="CV113" s="51"/>
      <c r="CW113" s="50"/>
      <c r="CX113" s="50"/>
      <c r="CY113" s="50"/>
      <c r="CZ113" s="51"/>
      <c r="DA113" s="103"/>
      <c r="DB113" s="7"/>
      <c r="DC113" s="7"/>
      <c r="DD113" s="7"/>
      <c r="DE113" s="50"/>
      <c r="DF113" s="7"/>
      <c r="DG113" s="7"/>
      <c r="DH113" s="7"/>
      <c r="DI113" s="7"/>
      <c r="DJ113" s="7"/>
      <c r="DK113" s="50"/>
      <c r="DL113" s="50"/>
      <c r="DM113" s="50"/>
      <c r="DN113" s="51"/>
      <c r="DO113" s="59"/>
      <c r="DP113" s="46"/>
      <c r="DQ113" s="46"/>
      <c r="DR113" s="46"/>
      <c r="DS113" s="46"/>
      <c r="DT113" s="49"/>
      <c r="DU113" s="46"/>
      <c r="DV113" s="50"/>
      <c r="DW113" s="50"/>
      <c r="DX113" s="51"/>
      <c r="DY113" s="50"/>
      <c r="DZ113" s="50"/>
      <c r="EA113" s="50"/>
      <c r="EB113" s="51"/>
      <c r="EC113" s="5"/>
      <c r="ED113" s="59"/>
      <c r="EE113" s="46"/>
      <c r="EF113" s="46"/>
      <c r="EG113" s="46"/>
      <c r="EH113" s="46"/>
      <c r="EI113" s="49"/>
      <c r="EJ113" s="46"/>
      <c r="EK113" s="50"/>
      <c r="EL113" s="50"/>
      <c r="EM113" s="51"/>
      <c r="EN113" s="50"/>
      <c r="EO113" s="50"/>
      <c r="EP113" s="50"/>
      <c r="EQ113" s="7"/>
      <c r="ER113" s="5"/>
      <c r="ES113">
        <f t="shared" si="33"/>
        <v>0</v>
      </c>
      <c r="EU113" s="16"/>
      <c r="EW113" s="16"/>
      <c r="EX113" s="16"/>
      <c r="EY113" s="16"/>
      <c r="FD113" s="16"/>
      <c r="FP113" s="16"/>
    </row>
    <row r="114" spans="1:172" x14ac:dyDescent="0.15">
      <c r="A114" s="47">
        <v>1000095</v>
      </c>
      <c r="B114" s="5"/>
      <c r="C114" s="45" t="str">
        <f>IF(A114="","",DBCS(VLOOKUP(A114,入力シート!A:E,3,FALSE)))</f>
        <v/>
      </c>
      <c r="D114" s="50"/>
      <c r="E114" s="50"/>
      <c r="F114" s="7"/>
      <c r="G114" s="123"/>
      <c r="H114" s="45"/>
      <c r="I114" s="51"/>
      <c r="J114" s="45"/>
      <c r="K114" s="51"/>
      <c r="L114" s="5"/>
      <c r="M114" s="10"/>
      <c r="N114" s="51"/>
      <c r="O114" s="123"/>
      <c r="P114" s="48"/>
      <c r="Q114" s="60"/>
      <c r="R114" s="51"/>
      <c r="S114" s="48"/>
      <c r="T114" s="51"/>
      <c r="U114" s="10"/>
      <c r="V114" s="59"/>
      <c r="W114" s="49"/>
      <c r="X114" s="59"/>
      <c r="Y114" s="49"/>
      <c r="Z114" s="59"/>
      <c r="AA114" s="49"/>
      <c r="AB114" s="46"/>
      <c r="AC114" s="48"/>
      <c r="AD114" s="45"/>
      <c r="AE114" s="50"/>
      <c r="AF114" s="50"/>
      <c r="AG114" s="51"/>
      <c r="AH114" s="45"/>
      <c r="AI114" s="46"/>
      <c r="AJ114" s="46"/>
      <c r="AK114" s="49"/>
      <c r="AL114" s="46"/>
      <c r="AM114" s="46"/>
      <c r="AN114" s="46"/>
      <c r="AO114" s="46"/>
      <c r="AP114" s="45"/>
      <c r="AQ114" s="50"/>
      <c r="AR114" s="60"/>
      <c r="AS114" s="50"/>
      <c r="AT114" s="58"/>
      <c r="AU114" s="50"/>
      <c r="AV114" s="60"/>
      <c r="AW114" s="60"/>
      <c r="AX114" s="60"/>
      <c r="AY114" s="129"/>
      <c r="AZ114" s="105"/>
      <c r="BA114" s="46"/>
      <c r="BB114" s="50"/>
      <c r="BC114" s="50"/>
      <c r="BD114" s="50"/>
      <c r="BE114" s="50"/>
      <c r="BF114" s="51"/>
      <c r="BG114" s="10"/>
      <c r="BH114" s="51"/>
      <c r="BI114" s="46"/>
      <c r="BJ114" s="50"/>
      <c r="BK114" s="50"/>
      <c r="BL114" s="50"/>
      <c r="BM114" s="50"/>
      <c r="BN114" s="51"/>
      <c r="BO114" s="50"/>
      <c r="BP114" s="50"/>
      <c r="BQ114" s="50"/>
      <c r="BR114" s="51"/>
      <c r="BS114" s="50"/>
      <c r="BT114" s="50"/>
      <c r="BU114" s="50"/>
      <c r="BV114" s="51"/>
      <c r="BW114" s="103"/>
      <c r="BX114" s="10"/>
      <c r="BY114" s="7"/>
      <c r="BZ114" s="7"/>
      <c r="CA114" s="7"/>
      <c r="CB114" s="7"/>
      <c r="CC114" s="7"/>
      <c r="CD114" s="108"/>
      <c r="CE114" s="59"/>
      <c r="CF114" s="60"/>
      <c r="CG114" s="60"/>
      <c r="CH114" s="60"/>
      <c r="CI114" s="60"/>
      <c r="CJ114" s="51"/>
      <c r="CK114" s="10"/>
      <c r="CL114" s="51"/>
      <c r="CM114" s="50"/>
      <c r="CN114" s="50"/>
      <c r="CO114" s="50"/>
      <c r="CP114" s="50"/>
      <c r="CQ114" s="50"/>
      <c r="CR114" s="51"/>
      <c r="CS114" s="50"/>
      <c r="CT114" s="50"/>
      <c r="CU114" s="50"/>
      <c r="CV114" s="51"/>
      <c r="CW114" s="50"/>
      <c r="CX114" s="50"/>
      <c r="CY114" s="50"/>
      <c r="CZ114" s="51"/>
      <c r="DA114" s="103"/>
      <c r="DB114" s="7"/>
      <c r="DC114" s="7"/>
      <c r="DD114" s="7"/>
      <c r="DE114" s="50"/>
      <c r="DF114" s="7"/>
      <c r="DG114" s="7"/>
      <c r="DH114" s="7"/>
      <c r="DI114" s="7"/>
      <c r="DJ114" s="7"/>
      <c r="DK114" s="50"/>
      <c r="DL114" s="50"/>
      <c r="DM114" s="50"/>
      <c r="DN114" s="51"/>
      <c r="DO114" s="59"/>
      <c r="DP114" s="46"/>
      <c r="DQ114" s="46"/>
      <c r="DR114" s="46"/>
      <c r="DS114" s="46"/>
      <c r="DT114" s="49"/>
      <c r="DU114" s="46"/>
      <c r="DV114" s="50"/>
      <c r="DW114" s="50"/>
      <c r="DX114" s="51"/>
      <c r="DY114" s="50"/>
      <c r="DZ114" s="50"/>
      <c r="EA114" s="50"/>
      <c r="EB114" s="51"/>
      <c r="EC114" s="5"/>
      <c r="ED114" s="59"/>
      <c r="EE114" s="46"/>
      <c r="EF114" s="46"/>
      <c r="EG114" s="46"/>
      <c r="EH114" s="46"/>
      <c r="EI114" s="49"/>
      <c r="EJ114" s="46"/>
      <c r="EK114" s="50"/>
      <c r="EL114" s="50"/>
      <c r="EM114" s="51"/>
      <c r="EN114" s="50"/>
      <c r="EO114" s="50"/>
      <c r="EP114" s="50"/>
      <c r="EQ114" s="7"/>
      <c r="ER114" s="5"/>
      <c r="ES114">
        <f t="shared" si="33"/>
        <v>0</v>
      </c>
      <c r="EU114" s="16"/>
      <c r="EW114" s="16"/>
      <c r="EX114" s="16"/>
      <c r="EY114" s="16"/>
      <c r="FD114" s="16"/>
      <c r="FP114" s="16"/>
    </row>
    <row r="115" spans="1:172" x14ac:dyDescent="0.15">
      <c r="A115" s="47">
        <v>1000096</v>
      </c>
      <c r="B115" s="5"/>
      <c r="C115" s="45" t="str">
        <f>IF(A115="","",DBCS(VLOOKUP(A115,入力シート!A:E,3,FALSE)))</f>
        <v/>
      </c>
      <c r="D115" s="50"/>
      <c r="E115" s="50"/>
      <c r="F115" s="7"/>
      <c r="G115" s="123"/>
      <c r="H115" s="45"/>
      <c r="I115" s="51"/>
      <c r="J115" s="45"/>
      <c r="K115" s="51"/>
      <c r="L115" s="5"/>
      <c r="M115" s="10"/>
      <c r="N115" s="51"/>
      <c r="O115" s="123"/>
      <c r="P115" s="48"/>
      <c r="Q115" s="60"/>
      <c r="R115" s="51"/>
      <c r="S115" s="48"/>
      <c r="T115" s="51"/>
      <c r="U115" s="10"/>
      <c r="V115" s="59"/>
      <c r="W115" s="49"/>
      <c r="X115" s="59"/>
      <c r="Y115" s="49"/>
      <c r="Z115" s="59"/>
      <c r="AA115" s="49"/>
      <c r="AB115" s="46"/>
      <c r="AC115" s="48"/>
      <c r="AD115" s="45"/>
      <c r="AE115" s="50"/>
      <c r="AF115" s="50"/>
      <c r="AG115" s="51"/>
      <c r="AH115" s="45"/>
      <c r="AI115" s="46"/>
      <c r="AJ115" s="46"/>
      <c r="AK115" s="49"/>
      <c r="AL115" s="46"/>
      <c r="AM115" s="46"/>
      <c r="AN115" s="46"/>
      <c r="AO115" s="46"/>
      <c r="AP115" s="45"/>
      <c r="AQ115" s="50"/>
      <c r="AR115" s="60"/>
      <c r="AS115" s="50"/>
      <c r="AT115" s="58"/>
      <c r="AU115" s="50"/>
      <c r="AV115" s="60"/>
      <c r="AW115" s="60"/>
      <c r="AX115" s="60"/>
      <c r="AY115" s="129"/>
      <c r="AZ115" s="105"/>
      <c r="BA115" s="46"/>
      <c r="BB115" s="50"/>
      <c r="BC115" s="50"/>
      <c r="BD115" s="50"/>
      <c r="BE115" s="50"/>
      <c r="BF115" s="51"/>
      <c r="BG115" s="10"/>
      <c r="BH115" s="51"/>
      <c r="BI115" s="46"/>
      <c r="BJ115" s="50"/>
      <c r="BK115" s="50"/>
      <c r="BL115" s="50"/>
      <c r="BM115" s="50"/>
      <c r="BN115" s="51"/>
      <c r="BO115" s="50"/>
      <c r="BP115" s="50"/>
      <c r="BQ115" s="50"/>
      <c r="BR115" s="51"/>
      <c r="BS115" s="50"/>
      <c r="BT115" s="50"/>
      <c r="BU115" s="50"/>
      <c r="BV115" s="51"/>
      <c r="BW115" s="103"/>
      <c r="BX115" s="10"/>
      <c r="BY115" s="7"/>
      <c r="BZ115" s="7"/>
      <c r="CA115" s="7"/>
      <c r="CB115" s="7"/>
      <c r="CC115" s="7"/>
      <c r="CD115" s="108"/>
      <c r="CE115" s="59"/>
      <c r="CF115" s="60"/>
      <c r="CG115" s="60"/>
      <c r="CH115" s="60"/>
      <c r="CI115" s="60"/>
      <c r="CJ115" s="51"/>
      <c r="CK115" s="10"/>
      <c r="CL115" s="51"/>
      <c r="CM115" s="50"/>
      <c r="CN115" s="50"/>
      <c r="CO115" s="50"/>
      <c r="CP115" s="50"/>
      <c r="CQ115" s="50"/>
      <c r="CR115" s="51"/>
      <c r="CS115" s="50"/>
      <c r="CT115" s="50"/>
      <c r="CU115" s="50"/>
      <c r="CV115" s="51"/>
      <c r="CW115" s="50"/>
      <c r="CX115" s="50"/>
      <c r="CY115" s="50"/>
      <c r="CZ115" s="51"/>
      <c r="DA115" s="103"/>
      <c r="DB115" s="7"/>
      <c r="DC115" s="7"/>
      <c r="DD115" s="7"/>
      <c r="DE115" s="50"/>
      <c r="DF115" s="7"/>
      <c r="DG115" s="7"/>
      <c r="DH115" s="7"/>
      <c r="DI115" s="7"/>
      <c r="DJ115" s="7"/>
      <c r="DK115" s="50"/>
      <c r="DL115" s="50"/>
      <c r="DM115" s="50"/>
      <c r="DN115" s="51"/>
      <c r="DO115" s="59"/>
      <c r="DP115" s="46"/>
      <c r="DQ115" s="46"/>
      <c r="DR115" s="46"/>
      <c r="DS115" s="46"/>
      <c r="DT115" s="49"/>
      <c r="DU115" s="46"/>
      <c r="DV115" s="50"/>
      <c r="DW115" s="50"/>
      <c r="DX115" s="51"/>
      <c r="DY115" s="50"/>
      <c r="DZ115" s="50"/>
      <c r="EA115" s="50"/>
      <c r="EB115" s="51"/>
      <c r="EC115" s="5"/>
      <c r="ED115" s="59"/>
      <c r="EE115" s="46"/>
      <c r="EF115" s="46"/>
      <c r="EG115" s="46"/>
      <c r="EH115" s="46"/>
      <c r="EI115" s="49"/>
      <c r="EJ115" s="46"/>
      <c r="EK115" s="50"/>
      <c r="EL115" s="50"/>
      <c r="EM115" s="51"/>
      <c r="EN115" s="50"/>
      <c r="EO115" s="50"/>
      <c r="EP115" s="50"/>
      <c r="EQ115" s="7"/>
      <c r="ER115" s="5"/>
      <c r="ES115">
        <f t="shared" si="33"/>
        <v>0</v>
      </c>
      <c r="EU115" s="16"/>
      <c r="EW115" s="16"/>
      <c r="EX115" s="16"/>
      <c r="EY115" s="16"/>
      <c r="FD115" s="16"/>
      <c r="FP115" s="16"/>
    </row>
    <row r="116" spans="1:172" x14ac:dyDescent="0.15">
      <c r="A116" s="47">
        <v>1000097</v>
      </c>
      <c r="B116" s="5"/>
      <c r="C116" s="45" t="str">
        <f>IF(A116="","",DBCS(VLOOKUP(A116,入力シート!A:E,3,FALSE)))</f>
        <v/>
      </c>
      <c r="D116" s="50"/>
      <c r="E116" s="50"/>
      <c r="F116" s="7"/>
      <c r="G116" s="123"/>
      <c r="H116" s="45"/>
      <c r="I116" s="51"/>
      <c r="J116" s="45"/>
      <c r="K116" s="51"/>
      <c r="L116" s="5"/>
      <c r="M116" s="10"/>
      <c r="N116" s="51"/>
      <c r="O116" s="123"/>
      <c r="P116" s="48"/>
      <c r="Q116" s="60"/>
      <c r="R116" s="51"/>
      <c r="S116" s="48"/>
      <c r="T116" s="51"/>
      <c r="U116" s="10"/>
      <c r="V116" s="59"/>
      <c r="W116" s="49"/>
      <c r="X116" s="59"/>
      <c r="Y116" s="49"/>
      <c r="Z116" s="59"/>
      <c r="AA116" s="49"/>
      <c r="AB116" s="46"/>
      <c r="AC116" s="48"/>
      <c r="AD116" s="45"/>
      <c r="AE116" s="50"/>
      <c r="AF116" s="50"/>
      <c r="AG116" s="51"/>
      <c r="AH116" s="45"/>
      <c r="AI116" s="46"/>
      <c r="AJ116" s="46"/>
      <c r="AK116" s="49"/>
      <c r="AL116" s="46"/>
      <c r="AM116" s="46"/>
      <c r="AN116" s="46"/>
      <c r="AO116" s="46"/>
      <c r="AP116" s="45"/>
      <c r="AQ116" s="50"/>
      <c r="AR116" s="60"/>
      <c r="AS116" s="50"/>
      <c r="AT116" s="58"/>
      <c r="AU116" s="50"/>
      <c r="AV116" s="60"/>
      <c r="AW116" s="60"/>
      <c r="AX116" s="60"/>
      <c r="AY116" s="129"/>
      <c r="AZ116" s="105"/>
      <c r="BA116" s="46"/>
      <c r="BB116" s="50"/>
      <c r="BC116" s="50"/>
      <c r="BD116" s="50"/>
      <c r="BE116" s="50"/>
      <c r="BF116" s="51"/>
      <c r="BG116" s="10"/>
      <c r="BH116" s="51"/>
      <c r="BI116" s="46"/>
      <c r="BJ116" s="50"/>
      <c r="BK116" s="50"/>
      <c r="BL116" s="50"/>
      <c r="BM116" s="50"/>
      <c r="BN116" s="51"/>
      <c r="BO116" s="50"/>
      <c r="BP116" s="50"/>
      <c r="BQ116" s="50"/>
      <c r="BR116" s="51"/>
      <c r="BS116" s="50"/>
      <c r="BT116" s="50"/>
      <c r="BU116" s="50"/>
      <c r="BV116" s="51"/>
      <c r="BW116" s="103"/>
      <c r="BX116" s="10"/>
      <c r="BY116" s="7"/>
      <c r="BZ116" s="7"/>
      <c r="CA116" s="7"/>
      <c r="CB116" s="7"/>
      <c r="CC116" s="7"/>
      <c r="CD116" s="108"/>
      <c r="CE116" s="59"/>
      <c r="CF116" s="60"/>
      <c r="CG116" s="60"/>
      <c r="CH116" s="60"/>
      <c r="CI116" s="60"/>
      <c r="CJ116" s="51"/>
      <c r="CK116" s="10"/>
      <c r="CL116" s="51"/>
      <c r="CM116" s="50"/>
      <c r="CN116" s="50"/>
      <c r="CO116" s="50"/>
      <c r="CP116" s="50"/>
      <c r="CQ116" s="50"/>
      <c r="CR116" s="51"/>
      <c r="CS116" s="50"/>
      <c r="CT116" s="50"/>
      <c r="CU116" s="50"/>
      <c r="CV116" s="51"/>
      <c r="CW116" s="50"/>
      <c r="CX116" s="50"/>
      <c r="CY116" s="50"/>
      <c r="CZ116" s="51"/>
      <c r="DA116" s="103"/>
      <c r="DB116" s="7"/>
      <c r="DC116" s="7"/>
      <c r="DD116" s="7"/>
      <c r="DE116" s="50"/>
      <c r="DF116" s="7"/>
      <c r="DG116" s="7"/>
      <c r="DH116" s="7"/>
      <c r="DI116" s="7"/>
      <c r="DJ116" s="7"/>
      <c r="DK116" s="50"/>
      <c r="DL116" s="50"/>
      <c r="DM116" s="50"/>
      <c r="DN116" s="51"/>
      <c r="DO116" s="59"/>
      <c r="DP116" s="46"/>
      <c r="DQ116" s="46"/>
      <c r="DR116" s="46"/>
      <c r="DS116" s="46"/>
      <c r="DT116" s="49"/>
      <c r="DU116" s="46"/>
      <c r="DV116" s="50"/>
      <c r="DW116" s="50"/>
      <c r="DX116" s="51"/>
      <c r="DY116" s="50"/>
      <c r="DZ116" s="50"/>
      <c r="EA116" s="50"/>
      <c r="EB116" s="51"/>
      <c r="EC116" s="5"/>
      <c r="ED116" s="59"/>
      <c r="EE116" s="46"/>
      <c r="EF116" s="46"/>
      <c r="EG116" s="46"/>
      <c r="EH116" s="46"/>
      <c r="EI116" s="49"/>
      <c r="EJ116" s="46"/>
      <c r="EK116" s="50"/>
      <c r="EL116" s="50"/>
      <c r="EM116" s="51"/>
      <c r="EN116" s="50"/>
      <c r="EO116" s="50"/>
      <c r="EP116" s="50"/>
      <c r="EQ116" s="7"/>
      <c r="ER116" s="5"/>
      <c r="ES116">
        <f t="shared" si="33"/>
        <v>0</v>
      </c>
      <c r="EU116" s="16"/>
      <c r="EW116" s="16"/>
      <c r="EX116" s="16"/>
      <c r="EY116" s="16"/>
      <c r="FD116" s="16"/>
      <c r="FP116" s="16"/>
    </row>
    <row r="117" spans="1:172" x14ac:dyDescent="0.15">
      <c r="A117" s="47">
        <v>1000098</v>
      </c>
      <c r="B117" s="5"/>
      <c r="C117" s="45" t="str">
        <f>IF(A117="","",DBCS(VLOOKUP(A117,入力シート!A:E,3,FALSE)))</f>
        <v/>
      </c>
      <c r="D117" s="50"/>
      <c r="E117" s="50"/>
      <c r="F117" s="7"/>
      <c r="G117" s="123"/>
      <c r="H117" s="45"/>
      <c r="I117" s="51"/>
      <c r="J117" s="45"/>
      <c r="K117" s="51"/>
      <c r="L117" s="5"/>
      <c r="M117" s="10"/>
      <c r="N117" s="51"/>
      <c r="O117" s="123"/>
      <c r="P117" s="48"/>
      <c r="Q117" s="60"/>
      <c r="R117" s="51"/>
      <c r="S117" s="48"/>
      <c r="T117" s="51"/>
      <c r="U117" s="10"/>
      <c r="V117" s="59"/>
      <c r="W117" s="49"/>
      <c r="X117" s="59"/>
      <c r="Y117" s="49"/>
      <c r="Z117" s="59"/>
      <c r="AA117" s="49"/>
      <c r="AB117" s="46"/>
      <c r="AC117" s="48"/>
      <c r="AD117" s="45"/>
      <c r="AE117" s="50"/>
      <c r="AF117" s="50"/>
      <c r="AG117" s="51"/>
      <c r="AH117" s="45"/>
      <c r="AI117" s="46"/>
      <c r="AJ117" s="46"/>
      <c r="AK117" s="49"/>
      <c r="AL117" s="46"/>
      <c r="AM117" s="46"/>
      <c r="AN117" s="46"/>
      <c r="AO117" s="46"/>
      <c r="AP117" s="45"/>
      <c r="AQ117" s="50"/>
      <c r="AR117" s="60"/>
      <c r="AS117" s="50"/>
      <c r="AT117" s="58"/>
      <c r="AU117" s="50"/>
      <c r="AV117" s="60"/>
      <c r="AW117" s="60"/>
      <c r="AX117" s="60"/>
      <c r="AY117" s="129"/>
      <c r="AZ117" s="105"/>
      <c r="BA117" s="46"/>
      <c r="BB117" s="50"/>
      <c r="BC117" s="50"/>
      <c r="BD117" s="50"/>
      <c r="BE117" s="50"/>
      <c r="BF117" s="51"/>
      <c r="BG117" s="10"/>
      <c r="BH117" s="51"/>
      <c r="BI117" s="46"/>
      <c r="BJ117" s="50"/>
      <c r="BK117" s="50"/>
      <c r="BL117" s="50"/>
      <c r="BM117" s="50"/>
      <c r="BN117" s="51"/>
      <c r="BO117" s="50"/>
      <c r="BP117" s="50"/>
      <c r="BQ117" s="50"/>
      <c r="BR117" s="51"/>
      <c r="BS117" s="50"/>
      <c r="BT117" s="50"/>
      <c r="BU117" s="50"/>
      <c r="BV117" s="51"/>
      <c r="BW117" s="103"/>
      <c r="BX117" s="10"/>
      <c r="BY117" s="7"/>
      <c r="BZ117" s="7"/>
      <c r="CA117" s="7"/>
      <c r="CB117" s="7"/>
      <c r="CC117" s="7"/>
      <c r="CD117" s="108"/>
      <c r="CE117" s="59"/>
      <c r="CF117" s="60"/>
      <c r="CG117" s="60"/>
      <c r="CH117" s="60"/>
      <c r="CI117" s="60"/>
      <c r="CJ117" s="51"/>
      <c r="CK117" s="10"/>
      <c r="CL117" s="51"/>
      <c r="CM117" s="50"/>
      <c r="CN117" s="50"/>
      <c r="CO117" s="50"/>
      <c r="CP117" s="50"/>
      <c r="CQ117" s="50"/>
      <c r="CR117" s="51"/>
      <c r="CS117" s="50"/>
      <c r="CT117" s="50"/>
      <c r="CU117" s="50"/>
      <c r="CV117" s="51"/>
      <c r="CW117" s="50"/>
      <c r="CX117" s="50"/>
      <c r="CY117" s="50"/>
      <c r="CZ117" s="51"/>
      <c r="DA117" s="103"/>
      <c r="DB117" s="7"/>
      <c r="DC117" s="7"/>
      <c r="DD117" s="7"/>
      <c r="DE117" s="50"/>
      <c r="DF117" s="7"/>
      <c r="DG117" s="7"/>
      <c r="DH117" s="7"/>
      <c r="DI117" s="7"/>
      <c r="DJ117" s="7"/>
      <c r="DK117" s="50"/>
      <c r="DL117" s="50"/>
      <c r="DM117" s="50"/>
      <c r="DN117" s="51"/>
      <c r="DO117" s="59"/>
      <c r="DP117" s="46"/>
      <c r="DQ117" s="46"/>
      <c r="DR117" s="46"/>
      <c r="DS117" s="46"/>
      <c r="DT117" s="49"/>
      <c r="DU117" s="46"/>
      <c r="DV117" s="50"/>
      <c r="DW117" s="50"/>
      <c r="DX117" s="51"/>
      <c r="DY117" s="50"/>
      <c r="DZ117" s="50"/>
      <c r="EA117" s="50"/>
      <c r="EB117" s="51"/>
      <c r="EC117" s="5"/>
      <c r="ED117" s="59"/>
      <c r="EE117" s="46"/>
      <c r="EF117" s="46"/>
      <c r="EG117" s="46"/>
      <c r="EH117" s="46"/>
      <c r="EI117" s="49"/>
      <c r="EJ117" s="46"/>
      <c r="EK117" s="50"/>
      <c r="EL117" s="50"/>
      <c r="EM117" s="51"/>
      <c r="EN117" s="50"/>
      <c r="EO117" s="50"/>
      <c r="EP117" s="50"/>
      <c r="EQ117" s="7"/>
      <c r="ER117" s="5"/>
      <c r="ES117">
        <f t="shared" si="33"/>
        <v>0</v>
      </c>
      <c r="EU117" s="16"/>
      <c r="EW117" s="16"/>
      <c r="EX117" s="16"/>
      <c r="EY117" s="16"/>
      <c r="FD117" s="16"/>
      <c r="FP117" s="16"/>
    </row>
    <row r="118" spans="1:172" x14ac:dyDescent="0.15">
      <c r="A118" s="47">
        <v>1000099</v>
      </c>
      <c r="B118" s="5"/>
      <c r="C118" s="45" t="str">
        <f>IF(A118="","",DBCS(VLOOKUP(A118,入力シート!A:E,3,FALSE)))</f>
        <v/>
      </c>
      <c r="D118" s="50"/>
      <c r="E118" s="50"/>
      <c r="F118" s="7"/>
      <c r="G118" s="123"/>
      <c r="H118" s="45"/>
      <c r="I118" s="51"/>
      <c r="J118" s="45"/>
      <c r="K118" s="51"/>
      <c r="L118" s="5"/>
      <c r="M118" s="10"/>
      <c r="N118" s="51"/>
      <c r="O118" s="123"/>
      <c r="P118" s="48"/>
      <c r="Q118" s="60"/>
      <c r="R118" s="51"/>
      <c r="S118" s="48"/>
      <c r="T118" s="51"/>
      <c r="U118" s="10"/>
      <c r="V118" s="59"/>
      <c r="W118" s="49"/>
      <c r="X118" s="59"/>
      <c r="Y118" s="49"/>
      <c r="Z118" s="59"/>
      <c r="AA118" s="49"/>
      <c r="AB118" s="46"/>
      <c r="AC118" s="48"/>
      <c r="AD118" s="45"/>
      <c r="AE118" s="50"/>
      <c r="AF118" s="50"/>
      <c r="AG118" s="51"/>
      <c r="AH118" s="45"/>
      <c r="AI118" s="46"/>
      <c r="AJ118" s="46"/>
      <c r="AK118" s="49"/>
      <c r="AL118" s="46"/>
      <c r="AM118" s="46"/>
      <c r="AN118" s="46"/>
      <c r="AO118" s="46"/>
      <c r="AP118" s="45"/>
      <c r="AQ118" s="50"/>
      <c r="AR118" s="60"/>
      <c r="AS118" s="50"/>
      <c r="AT118" s="58"/>
      <c r="AU118" s="50"/>
      <c r="AV118" s="60"/>
      <c r="AW118" s="60"/>
      <c r="AX118" s="60"/>
      <c r="AY118" s="129"/>
      <c r="AZ118" s="105"/>
      <c r="BA118" s="46"/>
      <c r="BB118" s="50"/>
      <c r="BC118" s="50"/>
      <c r="BD118" s="50"/>
      <c r="BE118" s="50"/>
      <c r="BF118" s="51"/>
      <c r="BG118" s="10"/>
      <c r="BH118" s="51"/>
      <c r="BI118" s="46"/>
      <c r="BJ118" s="50"/>
      <c r="BK118" s="50"/>
      <c r="BL118" s="50"/>
      <c r="BM118" s="50"/>
      <c r="BN118" s="51"/>
      <c r="BO118" s="50"/>
      <c r="BP118" s="50"/>
      <c r="BQ118" s="50"/>
      <c r="BR118" s="51"/>
      <c r="BS118" s="50"/>
      <c r="BT118" s="50"/>
      <c r="BU118" s="50"/>
      <c r="BV118" s="51"/>
      <c r="BW118" s="103"/>
      <c r="BX118" s="10"/>
      <c r="BY118" s="7"/>
      <c r="BZ118" s="7"/>
      <c r="CA118" s="7"/>
      <c r="CB118" s="7"/>
      <c r="CC118" s="7"/>
      <c r="CD118" s="108"/>
      <c r="CE118" s="59"/>
      <c r="CF118" s="60"/>
      <c r="CG118" s="60"/>
      <c r="CH118" s="60"/>
      <c r="CI118" s="60"/>
      <c r="CJ118" s="51"/>
      <c r="CK118" s="10"/>
      <c r="CL118" s="51"/>
      <c r="CM118" s="50"/>
      <c r="CN118" s="50"/>
      <c r="CO118" s="50"/>
      <c r="CP118" s="50"/>
      <c r="CQ118" s="50"/>
      <c r="CR118" s="51"/>
      <c r="CS118" s="50"/>
      <c r="CT118" s="50"/>
      <c r="CU118" s="50"/>
      <c r="CV118" s="51"/>
      <c r="CW118" s="50"/>
      <c r="CX118" s="50"/>
      <c r="CY118" s="50"/>
      <c r="CZ118" s="51"/>
      <c r="DA118" s="103"/>
      <c r="DB118" s="7"/>
      <c r="DC118" s="7"/>
      <c r="DD118" s="7"/>
      <c r="DE118" s="50"/>
      <c r="DF118" s="7"/>
      <c r="DG118" s="7"/>
      <c r="DH118" s="7"/>
      <c r="DI118" s="7"/>
      <c r="DJ118" s="7"/>
      <c r="DK118" s="50"/>
      <c r="DL118" s="50"/>
      <c r="DM118" s="50"/>
      <c r="DN118" s="51"/>
      <c r="DO118" s="59"/>
      <c r="DP118" s="46"/>
      <c r="DQ118" s="46"/>
      <c r="DR118" s="46"/>
      <c r="DS118" s="46"/>
      <c r="DT118" s="49"/>
      <c r="DU118" s="46"/>
      <c r="DV118" s="50"/>
      <c r="DW118" s="50"/>
      <c r="DX118" s="51"/>
      <c r="DY118" s="50"/>
      <c r="DZ118" s="50"/>
      <c r="EA118" s="50"/>
      <c r="EB118" s="51"/>
      <c r="EC118" s="5"/>
      <c r="ED118" s="59"/>
      <c r="EE118" s="46"/>
      <c r="EF118" s="46"/>
      <c r="EG118" s="46"/>
      <c r="EH118" s="46"/>
      <c r="EI118" s="49"/>
      <c r="EJ118" s="46"/>
      <c r="EK118" s="50"/>
      <c r="EL118" s="50"/>
      <c r="EM118" s="51"/>
      <c r="EN118" s="50"/>
      <c r="EO118" s="50"/>
      <c r="EP118" s="50"/>
      <c r="EQ118" s="7"/>
      <c r="ER118" s="5"/>
      <c r="ES118">
        <f t="shared" si="33"/>
        <v>0</v>
      </c>
      <c r="EU118" s="16"/>
      <c r="EW118" s="16"/>
      <c r="EX118" s="16"/>
      <c r="EY118" s="16"/>
      <c r="FD118" s="16"/>
      <c r="FP118" s="16"/>
    </row>
    <row r="119" spans="1:172" x14ac:dyDescent="0.15">
      <c r="A119" s="47">
        <v>1000100</v>
      </c>
      <c r="B119" s="5"/>
      <c r="C119" s="45" t="str">
        <f>IF(A119="","",DBCS(VLOOKUP(A119,入力シート!A:E,3,FALSE)))</f>
        <v/>
      </c>
      <c r="D119" s="50"/>
      <c r="E119" s="50"/>
      <c r="F119" s="7"/>
      <c r="G119" s="123"/>
      <c r="H119" s="45"/>
      <c r="I119" s="51"/>
      <c r="J119" s="45"/>
      <c r="K119" s="51"/>
      <c r="L119" s="5"/>
      <c r="M119" s="10"/>
      <c r="N119" s="51"/>
      <c r="O119" s="123"/>
      <c r="P119" s="48"/>
      <c r="Q119" s="60"/>
      <c r="R119" s="51"/>
      <c r="S119" s="48"/>
      <c r="T119" s="51"/>
      <c r="U119" s="10"/>
      <c r="V119" s="59"/>
      <c r="W119" s="49"/>
      <c r="X119" s="59"/>
      <c r="Y119" s="49"/>
      <c r="Z119" s="59"/>
      <c r="AA119" s="49"/>
      <c r="AB119" s="46"/>
      <c r="AC119" s="48"/>
      <c r="AD119" s="45"/>
      <c r="AE119" s="50"/>
      <c r="AF119" s="50"/>
      <c r="AG119" s="51"/>
      <c r="AH119" s="45"/>
      <c r="AI119" s="46"/>
      <c r="AJ119" s="46"/>
      <c r="AK119" s="49"/>
      <c r="AL119" s="46"/>
      <c r="AM119" s="46"/>
      <c r="AN119" s="46"/>
      <c r="AO119" s="46"/>
      <c r="AP119" s="45"/>
      <c r="AQ119" s="50"/>
      <c r="AR119" s="60"/>
      <c r="AS119" s="50"/>
      <c r="AT119" s="58"/>
      <c r="AU119" s="50"/>
      <c r="AV119" s="60"/>
      <c r="AW119" s="60"/>
      <c r="AX119" s="60"/>
      <c r="AY119" s="129"/>
      <c r="AZ119" s="105"/>
      <c r="BA119" s="46"/>
      <c r="BB119" s="50"/>
      <c r="BC119" s="50"/>
      <c r="BD119" s="50"/>
      <c r="BE119" s="50"/>
      <c r="BF119" s="51"/>
      <c r="BG119" s="10"/>
      <c r="BH119" s="51"/>
      <c r="BI119" s="46"/>
      <c r="BJ119" s="50"/>
      <c r="BK119" s="50"/>
      <c r="BL119" s="50"/>
      <c r="BM119" s="50"/>
      <c r="BN119" s="51"/>
      <c r="BO119" s="50"/>
      <c r="BP119" s="50"/>
      <c r="BQ119" s="50"/>
      <c r="BR119" s="51"/>
      <c r="BS119" s="50"/>
      <c r="BT119" s="50"/>
      <c r="BU119" s="50"/>
      <c r="BV119" s="51"/>
      <c r="BW119" s="103"/>
      <c r="BX119" s="10"/>
      <c r="BY119" s="7"/>
      <c r="BZ119" s="7"/>
      <c r="CA119" s="7"/>
      <c r="CB119" s="7"/>
      <c r="CC119" s="7"/>
      <c r="CD119" s="108"/>
      <c r="CE119" s="59"/>
      <c r="CF119" s="60"/>
      <c r="CG119" s="60"/>
      <c r="CH119" s="60"/>
      <c r="CI119" s="60"/>
      <c r="CJ119" s="51"/>
      <c r="CK119" s="10"/>
      <c r="CL119" s="51"/>
      <c r="CM119" s="50"/>
      <c r="CN119" s="50"/>
      <c r="CO119" s="50"/>
      <c r="CP119" s="50"/>
      <c r="CQ119" s="50"/>
      <c r="CR119" s="51"/>
      <c r="CS119" s="50"/>
      <c r="CT119" s="50"/>
      <c r="CU119" s="50"/>
      <c r="CV119" s="51"/>
      <c r="CW119" s="50"/>
      <c r="CX119" s="50"/>
      <c r="CY119" s="50"/>
      <c r="CZ119" s="51"/>
      <c r="DA119" s="103"/>
      <c r="DB119" s="7"/>
      <c r="DC119" s="7"/>
      <c r="DD119" s="7"/>
      <c r="DE119" s="50"/>
      <c r="DF119" s="7"/>
      <c r="DG119" s="7"/>
      <c r="DH119" s="7"/>
      <c r="DI119" s="7"/>
      <c r="DJ119" s="7"/>
      <c r="DK119" s="50"/>
      <c r="DL119" s="50"/>
      <c r="DM119" s="50"/>
      <c r="DN119" s="51"/>
      <c r="DO119" s="59"/>
      <c r="DP119" s="46"/>
      <c r="DQ119" s="46"/>
      <c r="DR119" s="46"/>
      <c r="DS119" s="46"/>
      <c r="DT119" s="49"/>
      <c r="DU119" s="46"/>
      <c r="DV119" s="50"/>
      <c r="DW119" s="50"/>
      <c r="DX119" s="51"/>
      <c r="DY119" s="50"/>
      <c r="DZ119" s="50"/>
      <c r="EA119" s="50"/>
      <c r="EB119" s="51"/>
      <c r="EC119" s="5"/>
      <c r="ED119" s="59"/>
      <c r="EE119" s="46"/>
      <c r="EF119" s="46"/>
      <c r="EG119" s="46"/>
      <c r="EH119" s="46"/>
      <c r="EI119" s="49"/>
      <c r="EJ119" s="46"/>
      <c r="EK119" s="50"/>
      <c r="EL119" s="50"/>
      <c r="EM119" s="51"/>
      <c r="EN119" s="50"/>
      <c r="EO119" s="50"/>
      <c r="EP119" s="50"/>
      <c r="EQ119" s="7"/>
      <c r="ER119" s="5"/>
      <c r="ES119">
        <f t="shared" si="33"/>
        <v>0</v>
      </c>
      <c r="EU119" s="16"/>
      <c r="EW119" s="16"/>
      <c r="EX119" s="16"/>
      <c r="EY119" s="16"/>
      <c r="FD119" s="16"/>
      <c r="FP119" s="16"/>
    </row>
    <row r="120" spans="1:172" x14ac:dyDescent="0.15">
      <c r="A120" s="47">
        <v>1000101</v>
      </c>
      <c r="B120" s="5"/>
      <c r="C120" s="45" t="str">
        <f>IF(A120="","",DBCS(VLOOKUP(A120,入力シート!A:E,3,FALSE)))</f>
        <v/>
      </c>
      <c r="D120" s="50"/>
      <c r="E120" s="50"/>
      <c r="F120" s="7"/>
      <c r="G120" s="123"/>
      <c r="H120" s="45"/>
      <c r="I120" s="51"/>
      <c r="J120" s="45"/>
      <c r="K120" s="51"/>
      <c r="L120" s="5"/>
      <c r="M120" s="10"/>
      <c r="N120" s="51"/>
      <c r="O120" s="123"/>
      <c r="P120" s="48"/>
      <c r="Q120" s="60"/>
      <c r="R120" s="51"/>
      <c r="S120" s="48"/>
      <c r="T120" s="51"/>
      <c r="U120" s="10"/>
      <c r="V120" s="59"/>
      <c r="W120" s="49"/>
      <c r="X120" s="59"/>
      <c r="Y120" s="49"/>
      <c r="Z120" s="59"/>
      <c r="AA120" s="49"/>
      <c r="AB120" s="46"/>
      <c r="AC120" s="48"/>
      <c r="AD120" s="45"/>
      <c r="AE120" s="50"/>
      <c r="AF120" s="50"/>
      <c r="AG120" s="51"/>
      <c r="AH120" s="45"/>
      <c r="AI120" s="46"/>
      <c r="AJ120" s="46"/>
      <c r="AK120" s="49"/>
      <c r="AL120" s="46"/>
      <c r="AM120" s="46"/>
      <c r="AN120" s="46"/>
      <c r="AO120" s="46"/>
      <c r="AP120" s="45"/>
      <c r="AQ120" s="50"/>
      <c r="AR120" s="60"/>
      <c r="AS120" s="50"/>
      <c r="AT120" s="58"/>
      <c r="AU120" s="50"/>
      <c r="AV120" s="60"/>
      <c r="AW120" s="60"/>
      <c r="AX120" s="60"/>
      <c r="AY120" s="129"/>
      <c r="AZ120" s="105"/>
      <c r="BA120" s="46"/>
      <c r="BB120" s="50"/>
      <c r="BC120" s="50"/>
      <c r="BD120" s="50"/>
      <c r="BE120" s="50"/>
      <c r="BF120" s="51"/>
      <c r="BG120" s="10"/>
      <c r="BH120" s="51"/>
      <c r="BI120" s="46"/>
      <c r="BJ120" s="50"/>
      <c r="BK120" s="50"/>
      <c r="BL120" s="50"/>
      <c r="BM120" s="50"/>
      <c r="BN120" s="51"/>
      <c r="BO120" s="50"/>
      <c r="BP120" s="50"/>
      <c r="BQ120" s="50"/>
      <c r="BR120" s="51"/>
      <c r="BS120" s="50"/>
      <c r="BT120" s="50"/>
      <c r="BU120" s="50"/>
      <c r="BV120" s="51"/>
      <c r="BW120" s="103"/>
      <c r="BX120" s="10"/>
      <c r="BY120" s="7"/>
      <c r="BZ120" s="7"/>
      <c r="CA120" s="7"/>
      <c r="CB120" s="7"/>
      <c r="CC120" s="7"/>
      <c r="CD120" s="108"/>
      <c r="CE120" s="59"/>
      <c r="CF120" s="60"/>
      <c r="CG120" s="60"/>
      <c r="CH120" s="60"/>
      <c r="CI120" s="60"/>
      <c r="CJ120" s="51"/>
      <c r="CK120" s="10"/>
      <c r="CL120" s="51"/>
      <c r="CM120" s="50"/>
      <c r="CN120" s="50"/>
      <c r="CO120" s="50"/>
      <c r="CP120" s="50"/>
      <c r="CQ120" s="50"/>
      <c r="CR120" s="51"/>
      <c r="CS120" s="50"/>
      <c r="CT120" s="50"/>
      <c r="CU120" s="50"/>
      <c r="CV120" s="51"/>
      <c r="CW120" s="50"/>
      <c r="CX120" s="50"/>
      <c r="CY120" s="50"/>
      <c r="CZ120" s="51"/>
      <c r="DA120" s="103"/>
      <c r="DB120" s="7"/>
      <c r="DC120" s="7"/>
      <c r="DD120" s="7"/>
      <c r="DE120" s="50"/>
      <c r="DF120" s="7"/>
      <c r="DG120" s="7"/>
      <c r="DH120" s="7"/>
      <c r="DI120" s="7"/>
      <c r="DJ120" s="7"/>
      <c r="DK120" s="50"/>
      <c r="DL120" s="50"/>
      <c r="DM120" s="50"/>
      <c r="DN120" s="51"/>
      <c r="DO120" s="59"/>
      <c r="DP120" s="46"/>
      <c r="DQ120" s="46"/>
      <c r="DR120" s="46"/>
      <c r="DS120" s="46"/>
      <c r="DT120" s="49"/>
      <c r="DU120" s="46"/>
      <c r="DV120" s="50"/>
      <c r="DW120" s="50"/>
      <c r="DX120" s="51"/>
      <c r="DY120" s="50"/>
      <c r="DZ120" s="50"/>
      <c r="EA120" s="50"/>
      <c r="EB120" s="51"/>
      <c r="EC120" s="5"/>
      <c r="ED120" s="59"/>
      <c r="EE120" s="46"/>
      <c r="EF120" s="46"/>
      <c r="EG120" s="46"/>
      <c r="EH120" s="46"/>
      <c r="EI120" s="49"/>
      <c r="EJ120" s="46"/>
      <c r="EK120" s="50"/>
      <c r="EL120" s="50"/>
      <c r="EM120" s="51"/>
      <c r="EN120" s="50"/>
      <c r="EO120" s="50"/>
      <c r="EP120" s="50"/>
      <c r="EQ120" s="7"/>
      <c r="ER120" s="5"/>
      <c r="ES120">
        <f t="shared" si="33"/>
        <v>0</v>
      </c>
      <c r="EU120" s="16"/>
      <c r="EW120" s="16"/>
      <c r="EX120" s="16"/>
      <c r="EY120" s="16"/>
      <c r="FD120" s="16"/>
      <c r="FP120" s="16"/>
    </row>
    <row r="121" spans="1:172" x14ac:dyDescent="0.15">
      <c r="A121" s="47">
        <v>1000102</v>
      </c>
      <c r="B121" s="5"/>
      <c r="C121" s="45" t="str">
        <f>IF(A121="","",DBCS(VLOOKUP(A121,入力シート!A:E,3,FALSE)))</f>
        <v/>
      </c>
      <c r="D121" s="50"/>
      <c r="E121" s="50"/>
      <c r="F121" s="7"/>
      <c r="G121" s="123"/>
      <c r="H121" s="45"/>
      <c r="I121" s="51"/>
      <c r="J121" s="45"/>
      <c r="K121" s="51"/>
      <c r="L121" s="5"/>
      <c r="M121" s="10"/>
      <c r="N121" s="51"/>
      <c r="O121" s="123"/>
      <c r="P121" s="48"/>
      <c r="Q121" s="60"/>
      <c r="R121" s="51"/>
      <c r="S121" s="48"/>
      <c r="T121" s="51"/>
      <c r="U121" s="10"/>
      <c r="V121" s="59"/>
      <c r="W121" s="49"/>
      <c r="X121" s="59"/>
      <c r="Y121" s="49"/>
      <c r="Z121" s="59"/>
      <c r="AA121" s="49"/>
      <c r="AB121" s="46"/>
      <c r="AC121" s="48"/>
      <c r="AD121" s="45"/>
      <c r="AE121" s="50"/>
      <c r="AF121" s="50"/>
      <c r="AG121" s="51"/>
      <c r="AH121" s="45"/>
      <c r="AI121" s="46"/>
      <c r="AJ121" s="46"/>
      <c r="AK121" s="49"/>
      <c r="AL121" s="46"/>
      <c r="AM121" s="46"/>
      <c r="AN121" s="46"/>
      <c r="AO121" s="46"/>
      <c r="AP121" s="45"/>
      <c r="AQ121" s="50"/>
      <c r="AR121" s="60"/>
      <c r="AS121" s="50"/>
      <c r="AT121" s="58"/>
      <c r="AU121" s="50"/>
      <c r="AV121" s="60"/>
      <c r="AW121" s="60"/>
      <c r="AX121" s="60"/>
      <c r="AY121" s="129"/>
      <c r="AZ121" s="105"/>
      <c r="BA121" s="46"/>
      <c r="BB121" s="50"/>
      <c r="BC121" s="50"/>
      <c r="BD121" s="50"/>
      <c r="BE121" s="50"/>
      <c r="BF121" s="51"/>
      <c r="BG121" s="10"/>
      <c r="BH121" s="51"/>
      <c r="BI121" s="46"/>
      <c r="BJ121" s="50"/>
      <c r="BK121" s="50"/>
      <c r="BL121" s="50"/>
      <c r="BM121" s="50"/>
      <c r="BN121" s="51"/>
      <c r="BO121" s="50"/>
      <c r="BP121" s="50"/>
      <c r="BQ121" s="50"/>
      <c r="BR121" s="51"/>
      <c r="BS121" s="50"/>
      <c r="BT121" s="50"/>
      <c r="BU121" s="50"/>
      <c r="BV121" s="51"/>
      <c r="BW121" s="103"/>
      <c r="BX121" s="10"/>
      <c r="BY121" s="7"/>
      <c r="BZ121" s="7"/>
      <c r="CA121" s="7"/>
      <c r="CB121" s="7"/>
      <c r="CC121" s="7"/>
      <c r="CD121" s="108"/>
      <c r="CE121" s="59"/>
      <c r="CF121" s="60"/>
      <c r="CG121" s="60"/>
      <c r="CH121" s="60"/>
      <c r="CI121" s="60"/>
      <c r="CJ121" s="51"/>
      <c r="CK121" s="10"/>
      <c r="CL121" s="51"/>
      <c r="CM121" s="50"/>
      <c r="CN121" s="50"/>
      <c r="CO121" s="50"/>
      <c r="CP121" s="50"/>
      <c r="CQ121" s="50"/>
      <c r="CR121" s="51"/>
      <c r="CS121" s="50"/>
      <c r="CT121" s="50"/>
      <c r="CU121" s="50"/>
      <c r="CV121" s="51"/>
      <c r="CW121" s="50"/>
      <c r="CX121" s="50"/>
      <c r="CY121" s="50"/>
      <c r="CZ121" s="51"/>
      <c r="DA121" s="103"/>
      <c r="DB121" s="7"/>
      <c r="DC121" s="7"/>
      <c r="DD121" s="7"/>
      <c r="DE121" s="50"/>
      <c r="DF121" s="7"/>
      <c r="DG121" s="7"/>
      <c r="DH121" s="7"/>
      <c r="DI121" s="7"/>
      <c r="DJ121" s="7"/>
      <c r="DK121" s="50"/>
      <c r="DL121" s="50"/>
      <c r="DM121" s="50"/>
      <c r="DN121" s="51"/>
      <c r="DO121" s="59"/>
      <c r="DP121" s="46"/>
      <c r="DQ121" s="46"/>
      <c r="DR121" s="46"/>
      <c r="DS121" s="46"/>
      <c r="DT121" s="49"/>
      <c r="DU121" s="46"/>
      <c r="DV121" s="50"/>
      <c r="DW121" s="50"/>
      <c r="DX121" s="51"/>
      <c r="DY121" s="50"/>
      <c r="DZ121" s="50"/>
      <c r="EA121" s="50"/>
      <c r="EB121" s="51"/>
      <c r="EC121" s="5"/>
      <c r="ED121" s="59"/>
      <c r="EE121" s="46"/>
      <c r="EF121" s="46"/>
      <c r="EG121" s="46"/>
      <c r="EH121" s="46"/>
      <c r="EI121" s="49"/>
      <c r="EJ121" s="46"/>
      <c r="EK121" s="50"/>
      <c r="EL121" s="50"/>
      <c r="EM121" s="51"/>
      <c r="EN121" s="50"/>
      <c r="EO121" s="50"/>
      <c r="EP121" s="50"/>
      <c r="EQ121" s="7"/>
      <c r="ER121" s="5"/>
      <c r="ES121">
        <f t="shared" si="33"/>
        <v>0</v>
      </c>
      <c r="EU121" s="16"/>
      <c r="EW121" s="16"/>
      <c r="EX121" s="16"/>
      <c r="EY121" s="16"/>
      <c r="FD121" s="16"/>
      <c r="FP121" s="16"/>
    </row>
    <row r="122" spans="1:172" x14ac:dyDescent="0.15">
      <c r="A122" s="47">
        <v>1000103</v>
      </c>
      <c r="B122" s="5"/>
      <c r="C122" s="45" t="str">
        <f>IF(A122="","",DBCS(VLOOKUP(A122,入力シート!A:E,3,FALSE)))</f>
        <v/>
      </c>
      <c r="D122" s="50"/>
      <c r="E122" s="50"/>
      <c r="F122" s="7"/>
      <c r="G122" s="123"/>
      <c r="H122" s="45"/>
      <c r="I122" s="51"/>
      <c r="J122" s="45"/>
      <c r="K122" s="51"/>
      <c r="L122" s="5"/>
      <c r="M122" s="10"/>
      <c r="N122" s="51"/>
      <c r="O122" s="123"/>
      <c r="P122" s="48"/>
      <c r="Q122" s="60"/>
      <c r="R122" s="51"/>
      <c r="S122" s="48"/>
      <c r="T122" s="51"/>
      <c r="U122" s="10"/>
      <c r="V122" s="59"/>
      <c r="W122" s="49"/>
      <c r="X122" s="59"/>
      <c r="Y122" s="49"/>
      <c r="Z122" s="59"/>
      <c r="AA122" s="49"/>
      <c r="AB122" s="46"/>
      <c r="AC122" s="48"/>
      <c r="AD122" s="45"/>
      <c r="AE122" s="50"/>
      <c r="AF122" s="50"/>
      <c r="AG122" s="51"/>
      <c r="AH122" s="45"/>
      <c r="AI122" s="46"/>
      <c r="AJ122" s="46"/>
      <c r="AK122" s="49"/>
      <c r="AL122" s="46"/>
      <c r="AM122" s="46"/>
      <c r="AN122" s="46"/>
      <c r="AO122" s="46"/>
      <c r="AP122" s="45"/>
      <c r="AQ122" s="50"/>
      <c r="AR122" s="60"/>
      <c r="AS122" s="50"/>
      <c r="AT122" s="58"/>
      <c r="AU122" s="50"/>
      <c r="AV122" s="60"/>
      <c r="AW122" s="60"/>
      <c r="AX122" s="60"/>
      <c r="AY122" s="129"/>
      <c r="AZ122" s="105"/>
      <c r="BA122" s="46"/>
      <c r="BB122" s="50"/>
      <c r="BC122" s="50"/>
      <c r="BD122" s="50"/>
      <c r="BE122" s="50"/>
      <c r="BF122" s="51"/>
      <c r="BG122" s="10"/>
      <c r="BH122" s="51"/>
      <c r="BI122" s="46"/>
      <c r="BJ122" s="50"/>
      <c r="BK122" s="50"/>
      <c r="BL122" s="50"/>
      <c r="BM122" s="50"/>
      <c r="BN122" s="51"/>
      <c r="BO122" s="50"/>
      <c r="BP122" s="50"/>
      <c r="BQ122" s="50"/>
      <c r="BR122" s="51"/>
      <c r="BS122" s="50"/>
      <c r="BT122" s="50"/>
      <c r="BU122" s="50"/>
      <c r="BV122" s="51"/>
      <c r="BW122" s="103"/>
      <c r="BX122" s="10"/>
      <c r="BY122" s="7"/>
      <c r="BZ122" s="7"/>
      <c r="CA122" s="7"/>
      <c r="CB122" s="7"/>
      <c r="CC122" s="7"/>
      <c r="CD122" s="108"/>
      <c r="CE122" s="59"/>
      <c r="CF122" s="60"/>
      <c r="CG122" s="60"/>
      <c r="CH122" s="60"/>
      <c r="CI122" s="60"/>
      <c r="CJ122" s="51"/>
      <c r="CK122" s="10"/>
      <c r="CL122" s="51"/>
      <c r="CM122" s="50"/>
      <c r="CN122" s="50"/>
      <c r="CO122" s="50"/>
      <c r="CP122" s="50"/>
      <c r="CQ122" s="50"/>
      <c r="CR122" s="51"/>
      <c r="CS122" s="50"/>
      <c r="CT122" s="50"/>
      <c r="CU122" s="50"/>
      <c r="CV122" s="51"/>
      <c r="CW122" s="50"/>
      <c r="CX122" s="50"/>
      <c r="CY122" s="50"/>
      <c r="CZ122" s="51"/>
      <c r="DA122" s="103"/>
      <c r="DB122" s="7"/>
      <c r="DC122" s="7"/>
      <c r="DD122" s="7"/>
      <c r="DE122" s="50"/>
      <c r="DF122" s="7"/>
      <c r="DG122" s="7"/>
      <c r="DH122" s="7"/>
      <c r="DI122" s="7"/>
      <c r="DJ122" s="7"/>
      <c r="DK122" s="50"/>
      <c r="DL122" s="50"/>
      <c r="DM122" s="50"/>
      <c r="DN122" s="51"/>
      <c r="DO122" s="59"/>
      <c r="DP122" s="46"/>
      <c r="DQ122" s="46"/>
      <c r="DR122" s="46"/>
      <c r="DS122" s="46"/>
      <c r="DT122" s="49"/>
      <c r="DU122" s="46"/>
      <c r="DV122" s="50"/>
      <c r="DW122" s="50"/>
      <c r="DX122" s="51"/>
      <c r="DY122" s="50"/>
      <c r="DZ122" s="50"/>
      <c r="EA122" s="50"/>
      <c r="EB122" s="51"/>
      <c r="EC122" s="5"/>
      <c r="ED122" s="59"/>
      <c r="EE122" s="46"/>
      <c r="EF122" s="46"/>
      <c r="EG122" s="46"/>
      <c r="EH122" s="46"/>
      <c r="EI122" s="49"/>
      <c r="EJ122" s="46"/>
      <c r="EK122" s="50"/>
      <c r="EL122" s="50"/>
      <c r="EM122" s="51"/>
      <c r="EN122" s="50"/>
      <c r="EO122" s="50"/>
      <c r="EP122" s="50"/>
      <c r="EQ122" s="7"/>
      <c r="ER122" s="5"/>
      <c r="ES122">
        <f t="shared" si="33"/>
        <v>0</v>
      </c>
      <c r="EU122" s="16"/>
      <c r="EW122" s="16"/>
      <c r="EX122" s="16"/>
      <c r="EY122" s="16"/>
      <c r="FD122" s="16"/>
      <c r="FP122" s="16"/>
    </row>
    <row r="123" spans="1:172" x14ac:dyDescent="0.15">
      <c r="A123" s="47">
        <v>1000104</v>
      </c>
      <c r="B123" s="5"/>
      <c r="C123" s="45" t="str">
        <f>IF(A123="","",DBCS(VLOOKUP(A123,入力シート!A:E,3,FALSE)))</f>
        <v/>
      </c>
      <c r="D123" s="50"/>
      <c r="E123" s="50"/>
      <c r="F123" s="7"/>
      <c r="G123" s="123"/>
      <c r="H123" s="45"/>
      <c r="I123" s="51"/>
      <c r="J123" s="45"/>
      <c r="K123" s="51"/>
      <c r="L123" s="5"/>
      <c r="M123" s="10"/>
      <c r="N123" s="51"/>
      <c r="O123" s="123"/>
      <c r="P123" s="48"/>
      <c r="Q123" s="60"/>
      <c r="R123" s="51"/>
      <c r="S123" s="48"/>
      <c r="T123" s="51"/>
      <c r="U123" s="10"/>
      <c r="V123" s="59"/>
      <c r="W123" s="49"/>
      <c r="X123" s="59"/>
      <c r="Y123" s="49"/>
      <c r="Z123" s="59"/>
      <c r="AA123" s="49"/>
      <c r="AB123" s="46"/>
      <c r="AC123" s="48"/>
      <c r="AD123" s="45"/>
      <c r="AE123" s="50"/>
      <c r="AF123" s="50"/>
      <c r="AG123" s="51"/>
      <c r="AH123" s="45"/>
      <c r="AI123" s="46"/>
      <c r="AJ123" s="46"/>
      <c r="AK123" s="49"/>
      <c r="AL123" s="46"/>
      <c r="AM123" s="46"/>
      <c r="AN123" s="46"/>
      <c r="AO123" s="46"/>
      <c r="AP123" s="45"/>
      <c r="AQ123" s="50"/>
      <c r="AR123" s="60"/>
      <c r="AS123" s="50"/>
      <c r="AT123" s="58"/>
      <c r="AU123" s="50"/>
      <c r="AV123" s="60"/>
      <c r="AW123" s="60"/>
      <c r="AX123" s="60"/>
      <c r="AY123" s="129"/>
      <c r="AZ123" s="105"/>
      <c r="BA123" s="46"/>
      <c r="BB123" s="50"/>
      <c r="BC123" s="50"/>
      <c r="BD123" s="50"/>
      <c r="BE123" s="50"/>
      <c r="BF123" s="51"/>
      <c r="BG123" s="10"/>
      <c r="BH123" s="51"/>
      <c r="BI123" s="46"/>
      <c r="BJ123" s="50"/>
      <c r="BK123" s="50"/>
      <c r="BL123" s="50"/>
      <c r="BM123" s="50"/>
      <c r="BN123" s="51"/>
      <c r="BO123" s="50"/>
      <c r="BP123" s="50"/>
      <c r="BQ123" s="50"/>
      <c r="BR123" s="51"/>
      <c r="BS123" s="50"/>
      <c r="BT123" s="50"/>
      <c r="BU123" s="50"/>
      <c r="BV123" s="51"/>
      <c r="BW123" s="103"/>
      <c r="BX123" s="10"/>
      <c r="BY123" s="7"/>
      <c r="BZ123" s="7"/>
      <c r="CA123" s="7"/>
      <c r="CB123" s="7"/>
      <c r="CC123" s="7"/>
      <c r="CD123" s="108"/>
      <c r="CE123" s="59"/>
      <c r="CF123" s="60"/>
      <c r="CG123" s="60"/>
      <c r="CH123" s="60"/>
      <c r="CI123" s="60"/>
      <c r="CJ123" s="51"/>
      <c r="CK123" s="10"/>
      <c r="CL123" s="51"/>
      <c r="CM123" s="50"/>
      <c r="CN123" s="50"/>
      <c r="CO123" s="50"/>
      <c r="CP123" s="50"/>
      <c r="CQ123" s="50"/>
      <c r="CR123" s="51"/>
      <c r="CS123" s="50"/>
      <c r="CT123" s="50"/>
      <c r="CU123" s="50"/>
      <c r="CV123" s="51"/>
      <c r="CW123" s="50"/>
      <c r="CX123" s="50"/>
      <c r="CY123" s="50"/>
      <c r="CZ123" s="51"/>
      <c r="DA123" s="103"/>
      <c r="DB123" s="7"/>
      <c r="DC123" s="7"/>
      <c r="DD123" s="7"/>
      <c r="DE123" s="50"/>
      <c r="DF123" s="7"/>
      <c r="DG123" s="7"/>
      <c r="DH123" s="7"/>
      <c r="DI123" s="7"/>
      <c r="DJ123" s="7"/>
      <c r="DK123" s="50"/>
      <c r="DL123" s="50"/>
      <c r="DM123" s="50"/>
      <c r="DN123" s="51"/>
      <c r="DO123" s="59"/>
      <c r="DP123" s="46"/>
      <c r="DQ123" s="46"/>
      <c r="DR123" s="46"/>
      <c r="DS123" s="46"/>
      <c r="DT123" s="49"/>
      <c r="DU123" s="46"/>
      <c r="DV123" s="50"/>
      <c r="DW123" s="50"/>
      <c r="DX123" s="51"/>
      <c r="DY123" s="50"/>
      <c r="DZ123" s="50"/>
      <c r="EA123" s="50"/>
      <c r="EB123" s="51"/>
      <c r="EC123" s="5"/>
      <c r="ED123" s="59"/>
      <c r="EE123" s="46"/>
      <c r="EF123" s="46"/>
      <c r="EG123" s="46"/>
      <c r="EH123" s="46"/>
      <c r="EI123" s="49"/>
      <c r="EJ123" s="46"/>
      <c r="EK123" s="50"/>
      <c r="EL123" s="50"/>
      <c r="EM123" s="51"/>
      <c r="EN123" s="50"/>
      <c r="EO123" s="50"/>
      <c r="EP123" s="50"/>
      <c r="EQ123" s="7"/>
      <c r="ER123" s="5"/>
      <c r="ES123">
        <f t="shared" si="33"/>
        <v>0</v>
      </c>
      <c r="EU123" s="16"/>
      <c r="EW123" s="16"/>
      <c r="EX123" s="16"/>
      <c r="EY123" s="16"/>
      <c r="FD123" s="16"/>
      <c r="FP123" s="16"/>
    </row>
    <row r="124" spans="1:172" x14ac:dyDescent="0.15">
      <c r="A124" s="47">
        <v>1000105</v>
      </c>
      <c r="B124" s="5"/>
      <c r="C124" s="45" t="str">
        <f>IF(A124="","",DBCS(VLOOKUP(A124,入力シート!A:E,3,FALSE)))</f>
        <v/>
      </c>
      <c r="D124" s="50"/>
      <c r="E124" s="50"/>
      <c r="F124" s="7"/>
      <c r="G124" s="123"/>
      <c r="H124" s="45"/>
      <c r="I124" s="51"/>
      <c r="J124" s="45"/>
      <c r="K124" s="51"/>
      <c r="L124" s="5"/>
      <c r="M124" s="10"/>
      <c r="N124" s="51"/>
      <c r="O124" s="123"/>
      <c r="P124" s="48"/>
      <c r="Q124" s="60"/>
      <c r="R124" s="51"/>
      <c r="S124" s="48"/>
      <c r="T124" s="51"/>
      <c r="U124" s="10"/>
      <c r="V124" s="59"/>
      <c r="W124" s="49"/>
      <c r="X124" s="59"/>
      <c r="Y124" s="49"/>
      <c r="Z124" s="59"/>
      <c r="AA124" s="49"/>
      <c r="AB124" s="46"/>
      <c r="AC124" s="48"/>
      <c r="AD124" s="45"/>
      <c r="AE124" s="50"/>
      <c r="AF124" s="50"/>
      <c r="AG124" s="51"/>
      <c r="AH124" s="45"/>
      <c r="AI124" s="46"/>
      <c r="AJ124" s="46"/>
      <c r="AK124" s="49"/>
      <c r="AL124" s="46"/>
      <c r="AM124" s="46"/>
      <c r="AN124" s="46"/>
      <c r="AO124" s="46"/>
      <c r="AP124" s="45"/>
      <c r="AQ124" s="50"/>
      <c r="AR124" s="60"/>
      <c r="AS124" s="50"/>
      <c r="AT124" s="58"/>
      <c r="AU124" s="50"/>
      <c r="AV124" s="60"/>
      <c r="AW124" s="60"/>
      <c r="AX124" s="60"/>
      <c r="AY124" s="129"/>
      <c r="AZ124" s="105"/>
      <c r="BA124" s="46"/>
      <c r="BB124" s="50"/>
      <c r="BC124" s="50"/>
      <c r="BD124" s="50"/>
      <c r="BE124" s="50"/>
      <c r="BF124" s="51"/>
      <c r="BG124" s="10"/>
      <c r="BH124" s="51"/>
      <c r="BI124" s="46"/>
      <c r="BJ124" s="50"/>
      <c r="BK124" s="50"/>
      <c r="BL124" s="50"/>
      <c r="BM124" s="50"/>
      <c r="BN124" s="51"/>
      <c r="BO124" s="50"/>
      <c r="BP124" s="50"/>
      <c r="BQ124" s="50"/>
      <c r="BR124" s="51"/>
      <c r="BS124" s="50"/>
      <c r="BT124" s="50"/>
      <c r="BU124" s="50"/>
      <c r="BV124" s="51"/>
      <c r="BW124" s="103"/>
      <c r="BX124" s="10"/>
      <c r="BY124" s="7"/>
      <c r="BZ124" s="7"/>
      <c r="CA124" s="7"/>
      <c r="CB124" s="7"/>
      <c r="CC124" s="7"/>
      <c r="CD124" s="108"/>
      <c r="CE124" s="59"/>
      <c r="CF124" s="60"/>
      <c r="CG124" s="60"/>
      <c r="CH124" s="60"/>
      <c r="CI124" s="60"/>
      <c r="CJ124" s="51"/>
      <c r="CK124" s="10"/>
      <c r="CL124" s="51"/>
      <c r="CM124" s="50"/>
      <c r="CN124" s="50"/>
      <c r="CO124" s="50"/>
      <c r="CP124" s="50"/>
      <c r="CQ124" s="50"/>
      <c r="CR124" s="51"/>
      <c r="CS124" s="50"/>
      <c r="CT124" s="50"/>
      <c r="CU124" s="50"/>
      <c r="CV124" s="51"/>
      <c r="CW124" s="50"/>
      <c r="CX124" s="50"/>
      <c r="CY124" s="50"/>
      <c r="CZ124" s="51"/>
      <c r="DA124" s="103"/>
      <c r="DB124" s="7"/>
      <c r="DC124" s="7"/>
      <c r="DD124" s="7"/>
      <c r="DE124" s="50"/>
      <c r="DF124" s="7"/>
      <c r="DG124" s="7"/>
      <c r="DH124" s="7"/>
      <c r="DI124" s="7"/>
      <c r="DJ124" s="7"/>
      <c r="DK124" s="50"/>
      <c r="DL124" s="50"/>
      <c r="DM124" s="50"/>
      <c r="DN124" s="51"/>
      <c r="DO124" s="59"/>
      <c r="DP124" s="46"/>
      <c r="DQ124" s="46"/>
      <c r="DR124" s="46"/>
      <c r="DS124" s="46"/>
      <c r="DT124" s="49"/>
      <c r="DU124" s="46"/>
      <c r="DV124" s="50"/>
      <c r="DW124" s="50"/>
      <c r="DX124" s="51"/>
      <c r="DY124" s="50"/>
      <c r="DZ124" s="50"/>
      <c r="EA124" s="50"/>
      <c r="EB124" s="51"/>
      <c r="EC124" s="5"/>
      <c r="ED124" s="59"/>
      <c r="EE124" s="46"/>
      <c r="EF124" s="46"/>
      <c r="EG124" s="46"/>
      <c r="EH124" s="46"/>
      <c r="EI124" s="49"/>
      <c r="EJ124" s="46"/>
      <c r="EK124" s="50"/>
      <c r="EL124" s="50"/>
      <c r="EM124" s="51"/>
      <c r="EN124" s="50"/>
      <c r="EO124" s="50"/>
      <c r="EP124" s="50"/>
      <c r="EQ124" s="7"/>
      <c r="ER124" s="5"/>
      <c r="ES124">
        <f t="shared" si="33"/>
        <v>0</v>
      </c>
      <c r="EU124" s="16"/>
      <c r="EW124" s="16"/>
      <c r="EX124" s="16"/>
      <c r="EY124" s="16"/>
      <c r="FD124" s="16"/>
      <c r="FP124" s="16"/>
    </row>
    <row r="125" spans="1:172" x14ac:dyDescent="0.15">
      <c r="A125" s="47">
        <v>1000106</v>
      </c>
      <c r="B125" s="5"/>
      <c r="C125" s="45" t="str">
        <f>IF(A125="","",DBCS(VLOOKUP(A125,入力シート!A:E,3,FALSE)))</f>
        <v/>
      </c>
      <c r="D125" s="50"/>
      <c r="E125" s="50"/>
      <c r="F125" s="7"/>
      <c r="G125" s="123"/>
      <c r="H125" s="45"/>
      <c r="I125" s="51"/>
      <c r="J125" s="45"/>
      <c r="K125" s="51"/>
      <c r="L125" s="5"/>
      <c r="M125" s="10"/>
      <c r="N125" s="51"/>
      <c r="O125" s="123"/>
      <c r="P125" s="48"/>
      <c r="Q125" s="60"/>
      <c r="R125" s="51"/>
      <c r="S125" s="48"/>
      <c r="T125" s="51"/>
      <c r="U125" s="10"/>
      <c r="V125" s="59"/>
      <c r="W125" s="49"/>
      <c r="X125" s="59"/>
      <c r="Y125" s="49"/>
      <c r="Z125" s="59"/>
      <c r="AA125" s="49"/>
      <c r="AB125" s="46"/>
      <c r="AC125" s="48"/>
      <c r="AD125" s="45"/>
      <c r="AE125" s="50"/>
      <c r="AF125" s="50"/>
      <c r="AG125" s="51"/>
      <c r="AH125" s="45"/>
      <c r="AI125" s="46"/>
      <c r="AJ125" s="46"/>
      <c r="AK125" s="49"/>
      <c r="AL125" s="46"/>
      <c r="AM125" s="46"/>
      <c r="AN125" s="46"/>
      <c r="AO125" s="46"/>
      <c r="AP125" s="45"/>
      <c r="AQ125" s="50"/>
      <c r="AR125" s="60"/>
      <c r="AS125" s="50"/>
      <c r="AT125" s="58"/>
      <c r="AU125" s="50"/>
      <c r="AV125" s="60"/>
      <c r="AW125" s="60"/>
      <c r="AX125" s="60"/>
      <c r="AY125" s="129"/>
      <c r="AZ125" s="105"/>
      <c r="BA125" s="46"/>
      <c r="BB125" s="50"/>
      <c r="BC125" s="50"/>
      <c r="BD125" s="50"/>
      <c r="BE125" s="50"/>
      <c r="BF125" s="51"/>
      <c r="BG125" s="10"/>
      <c r="BH125" s="51"/>
      <c r="BI125" s="46"/>
      <c r="BJ125" s="50"/>
      <c r="BK125" s="50"/>
      <c r="BL125" s="50"/>
      <c r="BM125" s="50"/>
      <c r="BN125" s="51"/>
      <c r="BO125" s="50"/>
      <c r="BP125" s="50"/>
      <c r="BQ125" s="50"/>
      <c r="BR125" s="51"/>
      <c r="BS125" s="50"/>
      <c r="BT125" s="50"/>
      <c r="BU125" s="50"/>
      <c r="BV125" s="51"/>
      <c r="BW125" s="103"/>
      <c r="BX125" s="10"/>
      <c r="BY125" s="7"/>
      <c r="BZ125" s="7"/>
      <c r="CA125" s="7"/>
      <c r="CB125" s="7"/>
      <c r="CC125" s="7"/>
      <c r="CD125" s="108"/>
      <c r="CE125" s="59"/>
      <c r="CF125" s="60"/>
      <c r="CG125" s="60"/>
      <c r="CH125" s="60"/>
      <c r="CI125" s="60"/>
      <c r="CJ125" s="51"/>
      <c r="CK125" s="10"/>
      <c r="CL125" s="51"/>
      <c r="CM125" s="50"/>
      <c r="CN125" s="50"/>
      <c r="CO125" s="50"/>
      <c r="CP125" s="50"/>
      <c r="CQ125" s="50"/>
      <c r="CR125" s="51"/>
      <c r="CS125" s="50"/>
      <c r="CT125" s="50"/>
      <c r="CU125" s="50"/>
      <c r="CV125" s="51"/>
      <c r="CW125" s="50"/>
      <c r="CX125" s="50"/>
      <c r="CY125" s="50"/>
      <c r="CZ125" s="51"/>
      <c r="DA125" s="103"/>
      <c r="DB125" s="7"/>
      <c r="DC125" s="7"/>
      <c r="DD125" s="7"/>
      <c r="DE125" s="50"/>
      <c r="DF125" s="7"/>
      <c r="DG125" s="7"/>
      <c r="DH125" s="7"/>
      <c r="DI125" s="7"/>
      <c r="DJ125" s="7"/>
      <c r="DK125" s="50"/>
      <c r="DL125" s="50"/>
      <c r="DM125" s="50"/>
      <c r="DN125" s="51"/>
      <c r="DO125" s="59"/>
      <c r="DP125" s="46"/>
      <c r="DQ125" s="46"/>
      <c r="DR125" s="46"/>
      <c r="DS125" s="46"/>
      <c r="DT125" s="49"/>
      <c r="DU125" s="46"/>
      <c r="DV125" s="50"/>
      <c r="DW125" s="50"/>
      <c r="DX125" s="51"/>
      <c r="DY125" s="50"/>
      <c r="DZ125" s="50"/>
      <c r="EA125" s="50"/>
      <c r="EB125" s="51"/>
      <c r="EC125" s="5"/>
      <c r="ED125" s="59"/>
      <c r="EE125" s="46"/>
      <c r="EF125" s="46"/>
      <c r="EG125" s="46"/>
      <c r="EH125" s="46"/>
      <c r="EI125" s="49"/>
      <c r="EJ125" s="46"/>
      <c r="EK125" s="50"/>
      <c r="EL125" s="50"/>
      <c r="EM125" s="51"/>
      <c r="EN125" s="50"/>
      <c r="EO125" s="50"/>
      <c r="EP125" s="50"/>
      <c r="EQ125" s="7"/>
      <c r="ER125" s="5"/>
      <c r="ES125">
        <f t="shared" si="33"/>
        <v>0</v>
      </c>
      <c r="EU125" s="16"/>
      <c r="EW125" s="16"/>
      <c r="EX125" s="16"/>
      <c r="EY125" s="16"/>
      <c r="FD125" s="16"/>
      <c r="FP125" s="16"/>
    </row>
    <row r="126" spans="1:172" x14ac:dyDescent="0.15">
      <c r="A126" s="47">
        <v>1000107</v>
      </c>
      <c r="B126" s="5"/>
      <c r="C126" s="45" t="str">
        <f>IF(A126="","",DBCS(VLOOKUP(A126,入力シート!A:E,3,FALSE)))</f>
        <v/>
      </c>
      <c r="D126" s="50"/>
      <c r="E126" s="50"/>
      <c r="F126" s="7"/>
      <c r="G126" s="123"/>
      <c r="H126" s="45"/>
      <c r="I126" s="51"/>
      <c r="J126" s="45"/>
      <c r="K126" s="51"/>
      <c r="L126" s="5"/>
      <c r="M126" s="10"/>
      <c r="N126" s="51"/>
      <c r="O126" s="123"/>
      <c r="P126" s="48"/>
      <c r="Q126" s="60"/>
      <c r="R126" s="51"/>
      <c r="S126" s="48"/>
      <c r="T126" s="51"/>
      <c r="U126" s="10"/>
      <c r="V126" s="59"/>
      <c r="W126" s="49"/>
      <c r="X126" s="59"/>
      <c r="Y126" s="49"/>
      <c r="Z126" s="59"/>
      <c r="AA126" s="49"/>
      <c r="AB126" s="46"/>
      <c r="AC126" s="48"/>
      <c r="AD126" s="45"/>
      <c r="AE126" s="50"/>
      <c r="AF126" s="50"/>
      <c r="AG126" s="51"/>
      <c r="AH126" s="45"/>
      <c r="AI126" s="46"/>
      <c r="AJ126" s="46"/>
      <c r="AK126" s="49"/>
      <c r="AL126" s="46"/>
      <c r="AM126" s="46"/>
      <c r="AN126" s="46"/>
      <c r="AO126" s="46"/>
      <c r="AP126" s="45"/>
      <c r="AQ126" s="50"/>
      <c r="AR126" s="60"/>
      <c r="AS126" s="50"/>
      <c r="AT126" s="58"/>
      <c r="AU126" s="50"/>
      <c r="AV126" s="60"/>
      <c r="AW126" s="60"/>
      <c r="AX126" s="60"/>
      <c r="AY126" s="129"/>
      <c r="AZ126" s="105"/>
      <c r="BA126" s="46"/>
      <c r="BB126" s="50"/>
      <c r="BC126" s="50"/>
      <c r="BD126" s="50"/>
      <c r="BE126" s="50"/>
      <c r="BF126" s="51"/>
      <c r="BG126" s="10"/>
      <c r="BH126" s="51"/>
      <c r="BI126" s="46"/>
      <c r="BJ126" s="50"/>
      <c r="BK126" s="50"/>
      <c r="BL126" s="50"/>
      <c r="BM126" s="50"/>
      <c r="BN126" s="51"/>
      <c r="BO126" s="50"/>
      <c r="BP126" s="50"/>
      <c r="BQ126" s="50"/>
      <c r="BR126" s="51"/>
      <c r="BS126" s="50"/>
      <c r="BT126" s="50"/>
      <c r="BU126" s="50"/>
      <c r="BV126" s="51"/>
      <c r="BW126" s="103"/>
      <c r="BX126" s="10"/>
      <c r="BY126" s="7"/>
      <c r="BZ126" s="7"/>
      <c r="CA126" s="7"/>
      <c r="CB126" s="7"/>
      <c r="CC126" s="7"/>
      <c r="CD126" s="108"/>
      <c r="CE126" s="59"/>
      <c r="CF126" s="60"/>
      <c r="CG126" s="60"/>
      <c r="CH126" s="60"/>
      <c r="CI126" s="60"/>
      <c r="CJ126" s="51"/>
      <c r="CK126" s="10"/>
      <c r="CL126" s="51"/>
      <c r="CM126" s="50"/>
      <c r="CN126" s="50"/>
      <c r="CO126" s="50"/>
      <c r="CP126" s="50"/>
      <c r="CQ126" s="50"/>
      <c r="CR126" s="51"/>
      <c r="CS126" s="50"/>
      <c r="CT126" s="50"/>
      <c r="CU126" s="50"/>
      <c r="CV126" s="51"/>
      <c r="CW126" s="50"/>
      <c r="CX126" s="50"/>
      <c r="CY126" s="50"/>
      <c r="CZ126" s="51"/>
      <c r="DA126" s="103"/>
      <c r="DB126" s="7"/>
      <c r="DC126" s="7"/>
      <c r="DD126" s="7"/>
      <c r="DE126" s="50"/>
      <c r="DF126" s="7"/>
      <c r="DG126" s="7"/>
      <c r="DH126" s="7"/>
      <c r="DI126" s="7"/>
      <c r="DJ126" s="7"/>
      <c r="DK126" s="50"/>
      <c r="DL126" s="50"/>
      <c r="DM126" s="50"/>
      <c r="DN126" s="51"/>
      <c r="DO126" s="59"/>
      <c r="DP126" s="46"/>
      <c r="DQ126" s="46"/>
      <c r="DR126" s="46"/>
      <c r="DS126" s="46"/>
      <c r="DT126" s="49"/>
      <c r="DU126" s="46"/>
      <c r="DV126" s="50"/>
      <c r="DW126" s="50"/>
      <c r="DX126" s="51"/>
      <c r="DY126" s="50"/>
      <c r="DZ126" s="50"/>
      <c r="EA126" s="50"/>
      <c r="EB126" s="51"/>
      <c r="EC126" s="5"/>
      <c r="ED126" s="59"/>
      <c r="EE126" s="46"/>
      <c r="EF126" s="46"/>
      <c r="EG126" s="46"/>
      <c r="EH126" s="46"/>
      <c r="EI126" s="49"/>
      <c r="EJ126" s="46"/>
      <c r="EK126" s="50"/>
      <c r="EL126" s="50"/>
      <c r="EM126" s="51"/>
      <c r="EN126" s="50"/>
      <c r="EO126" s="50"/>
      <c r="EP126" s="50"/>
      <c r="EQ126" s="7"/>
      <c r="ER126" s="5"/>
      <c r="ES126">
        <f t="shared" si="33"/>
        <v>0</v>
      </c>
      <c r="EU126" s="16"/>
      <c r="EW126" s="16"/>
      <c r="EX126" s="16"/>
      <c r="EY126" s="16"/>
      <c r="FD126" s="16"/>
      <c r="FP126" s="16"/>
    </row>
    <row r="127" spans="1:172" x14ac:dyDescent="0.15">
      <c r="A127" s="47">
        <v>1000108</v>
      </c>
      <c r="B127" s="5"/>
      <c r="C127" s="45" t="str">
        <f>IF(A127="","",DBCS(VLOOKUP(A127,入力シート!A:E,3,FALSE)))</f>
        <v/>
      </c>
      <c r="D127" s="50"/>
      <c r="E127" s="50"/>
      <c r="F127" s="7"/>
      <c r="G127" s="123"/>
      <c r="H127" s="45"/>
      <c r="I127" s="51"/>
      <c r="J127" s="45"/>
      <c r="K127" s="51"/>
      <c r="L127" s="5"/>
      <c r="M127" s="10"/>
      <c r="N127" s="51"/>
      <c r="O127" s="123"/>
      <c r="P127" s="48"/>
      <c r="Q127" s="60"/>
      <c r="R127" s="51"/>
      <c r="S127" s="48"/>
      <c r="T127" s="51"/>
      <c r="U127" s="10"/>
      <c r="V127" s="59"/>
      <c r="W127" s="49"/>
      <c r="X127" s="59"/>
      <c r="Y127" s="49"/>
      <c r="Z127" s="59"/>
      <c r="AA127" s="49"/>
      <c r="AB127" s="46"/>
      <c r="AC127" s="48"/>
      <c r="AD127" s="45"/>
      <c r="AE127" s="50"/>
      <c r="AF127" s="50"/>
      <c r="AG127" s="51"/>
      <c r="AH127" s="45"/>
      <c r="AI127" s="46"/>
      <c r="AJ127" s="46"/>
      <c r="AK127" s="49"/>
      <c r="AL127" s="46"/>
      <c r="AM127" s="46"/>
      <c r="AN127" s="46"/>
      <c r="AO127" s="46"/>
      <c r="AP127" s="45"/>
      <c r="AQ127" s="50"/>
      <c r="AR127" s="60"/>
      <c r="AS127" s="50"/>
      <c r="AT127" s="58"/>
      <c r="AU127" s="50"/>
      <c r="AV127" s="60"/>
      <c r="AW127" s="60"/>
      <c r="AX127" s="60"/>
      <c r="AY127" s="129"/>
      <c r="AZ127" s="105"/>
      <c r="BA127" s="46"/>
      <c r="BB127" s="50"/>
      <c r="BC127" s="50"/>
      <c r="BD127" s="50"/>
      <c r="BE127" s="50"/>
      <c r="BF127" s="51"/>
      <c r="BG127" s="10"/>
      <c r="BH127" s="51"/>
      <c r="BI127" s="46"/>
      <c r="BJ127" s="50"/>
      <c r="BK127" s="50"/>
      <c r="BL127" s="50"/>
      <c r="BM127" s="50"/>
      <c r="BN127" s="51"/>
      <c r="BO127" s="50"/>
      <c r="BP127" s="50"/>
      <c r="BQ127" s="50"/>
      <c r="BR127" s="51"/>
      <c r="BS127" s="50"/>
      <c r="BT127" s="50"/>
      <c r="BU127" s="50"/>
      <c r="BV127" s="51"/>
      <c r="BW127" s="103"/>
      <c r="BX127" s="10"/>
      <c r="BY127" s="7"/>
      <c r="BZ127" s="7"/>
      <c r="CA127" s="7"/>
      <c r="CB127" s="7"/>
      <c r="CC127" s="7"/>
      <c r="CD127" s="108"/>
      <c r="CE127" s="59"/>
      <c r="CF127" s="60"/>
      <c r="CG127" s="60"/>
      <c r="CH127" s="60"/>
      <c r="CI127" s="60"/>
      <c r="CJ127" s="51"/>
      <c r="CK127" s="10"/>
      <c r="CL127" s="51"/>
      <c r="CM127" s="50"/>
      <c r="CN127" s="50"/>
      <c r="CO127" s="50"/>
      <c r="CP127" s="50"/>
      <c r="CQ127" s="50"/>
      <c r="CR127" s="51"/>
      <c r="CS127" s="50"/>
      <c r="CT127" s="50"/>
      <c r="CU127" s="50"/>
      <c r="CV127" s="51"/>
      <c r="CW127" s="50"/>
      <c r="CX127" s="50"/>
      <c r="CY127" s="50"/>
      <c r="CZ127" s="51"/>
      <c r="DA127" s="103"/>
      <c r="DB127" s="7"/>
      <c r="DC127" s="7"/>
      <c r="DD127" s="7"/>
      <c r="DE127" s="50"/>
      <c r="DF127" s="7"/>
      <c r="DG127" s="7"/>
      <c r="DH127" s="7"/>
      <c r="DI127" s="7"/>
      <c r="DJ127" s="7"/>
      <c r="DK127" s="50"/>
      <c r="DL127" s="50"/>
      <c r="DM127" s="50"/>
      <c r="DN127" s="51"/>
      <c r="DO127" s="59"/>
      <c r="DP127" s="46"/>
      <c r="DQ127" s="46"/>
      <c r="DR127" s="46"/>
      <c r="DS127" s="46"/>
      <c r="DT127" s="49"/>
      <c r="DU127" s="46"/>
      <c r="DV127" s="50"/>
      <c r="DW127" s="50"/>
      <c r="DX127" s="51"/>
      <c r="DY127" s="50"/>
      <c r="DZ127" s="50"/>
      <c r="EA127" s="50"/>
      <c r="EB127" s="51"/>
      <c r="EC127" s="5"/>
      <c r="ED127" s="59"/>
      <c r="EE127" s="46"/>
      <c r="EF127" s="46"/>
      <c r="EG127" s="46"/>
      <c r="EH127" s="46"/>
      <c r="EI127" s="49"/>
      <c r="EJ127" s="46"/>
      <c r="EK127" s="50"/>
      <c r="EL127" s="50"/>
      <c r="EM127" s="51"/>
      <c r="EN127" s="50"/>
      <c r="EO127" s="50"/>
      <c r="EP127" s="50"/>
      <c r="EQ127" s="7"/>
      <c r="ER127" s="5"/>
      <c r="ES127">
        <f t="shared" si="33"/>
        <v>0</v>
      </c>
      <c r="EU127" s="16"/>
      <c r="EW127" s="16"/>
      <c r="EX127" s="16"/>
      <c r="EY127" s="16"/>
      <c r="FD127" s="16"/>
      <c r="FP127" s="16"/>
    </row>
    <row r="128" spans="1:172" x14ac:dyDescent="0.15">
      <c r="A128" s="47">
        <v>1000109</v>
      </c>
      <c r="B128" s="5"/>
      <c r="C128" s="45" t="str">
        <f>IF(A128="","",DBCS(VLOOKUP(A128,入力シート!A:E,3,FALSE)))</f>
        <v/>
      </c>
      <c r="D128" s="50"/>
      <c r="E128" s="50"/>
      <c r="F128" s="7"/>
      <c r="G128" s="123"/>
      <c r="H128" s="45"/>
      <c r="I128" s="51"/>
      <c r="J128" s="45"/>
      <c r="K128" s="51"/>
      <c r="L128" s="5"/>
      <c r="M128" s="10"/>
      <c r="N128" s="51"/>
      <c r="O128" s="123"/>
      <c r="P128" s="48"/>
      <c r="Q128" s="60"/>
      <c r="R128" s="51"/>
      <c r="S128" s="48"/>
      <c r="T128" s="51"/>
      <c r="U128" s="10"/>
      <c r="V128" s="59"/>
      <c r="W128" s="49"/>
      <c r="X128" s="59"/>
      <c r="Y128" s="49"/>
      <c r="Z128" s="59"/>
      <c r="AA128" s="49"/>
      <c r="AB128" s="46"/>
      <c r="AC128" s="48"/>
      <c r="AD128" s="45"/>
      <c r="AE128" s="50"/>
      <c r="AF128" s="50"/>
      <c r="AG128" s="51"/>
      <c r="AH128" s="45"/>
      <c r="AI128" s="46"/>
      <c r="AJ128" s="46"/>
      <c r="AK128" s="49"/>
      <c r="AL128" s="46"/>
      <c r="AM128" s="46"/>
      <c r="AN128" s="46"/>
      <c r="AO128" s="46"/>
      <c r="AP128" s="45"/>
      <c r="AQ128" s="50"/>
      <c r="AR128" s="60"/>
      <c r="AS128" s="50"/>
      <c r="AT128" s="58"/>
      <c r="AU128" s="50"/>
      <c r="AV128" s="60"/>
      <c r="AW128" s="60"/>
      <c r="AX128" s="60"/>
      <c r="AY128" s="129"/>
      <c r="AZ128" s="105"/>
      <c r="BA128" s="46"/>
      <c r="BB128" s="50"/>
      <c r="BC128" s="50"/>
      <c r="BD128" s="50"/>
      <c r="BE128" s="50"/>
      <c r="BF128" s="51"/>
      <c r="BG128" s="10"/>
      <c r="BH128" s="51"/>
      <c r="BI128" s="46"/>
      <c r="BJ128" s="50"/>
      <c r="BK128" s="50"/>
      <c r="BL128" s="50"/>
      <c r="BM128" s="50"/>
      <c r="BN128" s="51"/>
      <c r="BO128" s="50"/>
      <c r="BP128" s="50"/>
      <c r="BQ128" s="50"/>
      <c r="BR128" s="51"/>
      <c r="BS128" s="50"/>
      <c r="BT128" s="50"/>
      <c r="BU128" s="50"/>
      <c r="BV128" s="51"/>
      <c r="BW128" s="103"/>
      <c r="BX128" s="10"/>
      <c r="BY128" s="7"/>
      <c r="BZ128" s="7"/>
      <c r="CA128" s="7"/>
      <c r="CB128" s="7"/>
      <c r="CC128" s="7"/>
      <c r="CD128" s="108"/>
      <c r="CE128" s="59"/>
      <c r="CF128" s="60"/>
      <c r="CG128" s="60"/>
      <c r="CH128" s="60"/>
      <c r="CI128" s="60"/>
      <c r="CJ128" s="51"/>
      <c r="CK128" s="10"/>
      <c r="CL128" s="51"/>
      <c r="CM128" s="50"/>
      <c r="CN128" s="50"/>
      <c r="CO128" s="50"/>
      <c r="CP128" s="50"/>
      <c r="CQ128" s="50"/>
      <c r="CR128" s="51"/>
      <c r="CS128" s="50"/>
      <c r="CT128" s="50"/>
      <c r="CU128" s="50"/>
      <c r="CV128" s="51"/>
      <c r="CW128" s="50"/>
      <c r="CX128" s="50"/>
      <c r="CY128" s="50"/>
      <c r="CZ128" s="51"/>
      <c r="DA128" s="103"/>
      <c r="DB128" s="7"/>
      <c r="DC128" s="7"/>
      <c r="DD128" s="7"/>
      <c r="DE128" s="50"/>
      <c r="DF128" s="7"/>
      <c r="DG128" s="7"/>
      <c r="DH128" s="7"/>
      <c r="DI128" s="7"/>
      <c r="DJ128" s="7"/>
      <c r="DK128" s="50"/>
      <c r="DL128" s="50"/>
      <c r="DM128" s="50"/>
      <c r="DN128" s="51"/>
      <c r="DO128" s="59"/>
      <c r="DP128" s="46"/>
      <c r="DQ128" s="46"/>
      <c r="DR128" s="46"/>
      <c r="DS128" s="46"/>
      <c r="DT128" s="49"/>
      <c r="DU128" s="46"/>
      <c r="DV128" s="50"/>
      <c r="DW128" s="50"/>
      <c r="DX128" s="51"/>
      <c r="DY128" s="50"/>
      <c r="DZ128" s="50"/>
      <c r="EA128" s="50"/>
      <c r="EB128" s="51"/>
      <c r="EC128" s="5"/>
      <c r="ED128" s="59"/>
      <c r="EE128" s="46"/>
      <c r="EF128" s="46"/>
      <c r="EG128" s="46"/>
      <c r="EH128" s="46"/>
      <c r="EI128" s="49"/>
      <c r="EJ128" s="46"/>
      <c r="EK128" s="50"/>
      <c r="EL128" s="50"/>
      <c r="EM128" s="51"/>
      <c r="EN128" s="50"/>
      <c r="EO128" s="50"/>
      <c r="EP128" s="50"/>
      <c r="EQ128" s="7"/>
      <c r="ER128" s="5"/>
      <c r="ES128">
        <f t="shared" si="33"/>
        <v>0</v>
      </c>
      <c r="EU128" s="16"/>
      <c r="EW128" s="16"/>
      <c r="EX128" s="16"/>
      <c r="EY128" s="16"/>
      <c r="FD128" s="16"/>
      <c r="FP128" s="16"/>
    </row>
    <row r="129" spans="1:172" x14ac:dyDescent="0.15">
      <c r="A129" s="47">
        <v>1000110</v>
      </c>
      <c r="B129" s="5"/>
      <c r="C129" s="45" t="str">
        <f>IF(A129="","",DBCS(VLOOKUP(A129,入力シート!A:E,3,FALSE)))</f>
        <v/>
      </c>
      <c r="D129" s="50"/>
      <c r="E129" s="50"/>
      <c r="F129" s="7"/>
      <c r="G129" s="123"/>
      <c r="H129" s="45"/>
      <c r="I129" s="51"/>
      <c r="J129" s="45"/>
      <c r="K129" s="51"/>
      <c r="L129" s="5"/>
      <c r="M129" s="10"/>
      <c r="N129" s="51"/>
      <c r="O129" s="123"/>
      <c r="P129" s="48"/>
      <c r="Q129" s="60"/>
      <c r="R129" s="51"/>
      <c r="S129" s="48"/>
      <c r="T129" s="51"/>
      <c r="U129" s="10"/>
      <c r="V129" s="59"/>
      <c r="W129" s="49"/>
      <c r="X129" s="59"/>
      <c r="Y129" s="49"/>
      <c r="Z129" s="59"/>
      <c r="AA129" s="49"/>
      <c r="AB129" s="46"/>
      <c r="AC129" s="48"/>
      <c r="AD129" s="45"/>
      <c r="AE129" s="50"/>
      <c r="AF129" s="50"/>
      <c r="AG129" s="51"/>
      <c r="AH129" s="45"/>
      <c r="AI129" s="46"/>
      <c r="AJ129" s="46"/>
      <c r="AK129" s="49"/>
      <c r="AL129" s="46"/>
      <c r="AM129" s="46"/>
      <c r="AN129" s="46"/>
      <c r="AO129" s="46"/>
      <c r="AP129" s="45"/>
      <c r="AQ129" s="50"/>
      <c r="AR129" s="60"/>
      <c r="AS129" s="50"/>
      <c r="AT129" s="58"/>
      <c r="AU129" s="50"/>
      <c r="AV129" s="60"/>
      <c r="AW129" s="60"/>
      <c r="AX129" s="60"/>
      <c r="AY129" s="129"/>
      <c r="AZ129" s="105"/>
      <c r="BA129" s="46"/>
      <c r="BB129" s="50"/>
      <c r="BC129" s="50"/>
      <c r="BD129" s="50"/>
      <c r="BE129" s="50"/>
      <c r="BF129" s="51"/>
      <c r="BG129" s="10"/>
      <c r="BH129" s="51"/>
      <c r="BI129" s="46"/>
      <c r="BJ129" s="50"/>
      <c r="BK129" s="50"/>
      <c r="BL129" s="50"/>
      <c r="BM129" s="50"/>
      <c r="BN129" s="51"/>
      <c r="BO129" s="50"/>
      <c r="BP129" s="50"/>
      <c r="BQ129" s="50"/>
      <c r="BR129" s="51"/>
      <c r="BS129" s="50"/>
      <c r="BT129" s="50"/>
      <c r="BU129" s="50"/>
      <c r="BV129" s="51"/>
      <c r="BW129" s="103"/>
      <c r="BX129" s="10"/>
      <c r="BY129" s="7"/>
      <c r="BZ129" s="7"/>
      <c r="CA129" s="7"/>
      <c r="CB129" s="7"/>
      <c r="CC129" s="7"/>
      <c r="CD129" s="108"/>
      <c r="CE129" s="59"/>
      <c r="CF129" s="60"/>
      <c r="CG129" s="60"/>
      <c r="CH129" s="60"/>
      <c r="CI129" s="60"/>
      <c r="CJ129" s="51"/>
      <c r="CK129" s="10"/>
      <c r="CL129" s="51"/>
      <c r="CM129" s="50"/>
      <c r="CN129" s="50"/>
      <c r="CO129" s="50"/>
      <c r="CP129" s="50"/>
      <c r="CQ129" s="50"/>
      <c r="CR129" s="51"/>
      <c r="CS129" s="50"/>
      <c r="CT129" s="50"/>
      <c r="CU129" s="50"/>
      <c r="CV129" s="51"/>
      <c r="CW129" s="50"/>
      <c r="CX129" s="50"/>
      <c r="CY129" s="50"/>
      <c r="CZ129" s="51"/>
      <c r="DA129" s="103"/>
      <c r="DB129" s="7"/>
      <c r="DC129" s="7"/>
      <c r="DD129" s="7"/>
      <c r="DE129" s="50"/>
      <c r="DF129" s="7"/>
      <c r="DG129" s="7"/>
      <c r="DH129" s="7"/>
      <c r="DI129" s="7"/>
      <c r="DJ129" s="7"/>
      <c r="DK129" s="50"/>
      <c r="DL129" s="50"/>
      <c r="DM129" s="50"/>
      <c r="DN129" s="51"/>
      <c r="DO129" s="59"/>
      <c r="DP129" s="46"/>
      <c r="DQ129" s="46"/>
      <c r="DR129" s="46"/>
      <c r="DS129" s="46"/>
      <c r="DT129" s="49"/>
      <c r="DU129" s="46"/>
      <c r="DV129" s="50"/>
      <c r="DW129" s="50"/>
      <c r="DX129" s="51"/>
      <c r="DY129" s="50"/>
      <c r="DZ129" s="50"/>
      <c r="EA129" s="50"/>
      <c r="EB129" s="51"/>
      <c r="EC129" s="5"/>
      <c r="ED129" s="59"/>
      <c r="EE129" s="46"/>
      <c r="EF129" s="46"/>
      <c r="EG129" s="46"/>
      <c r="EH129" s="46"/>
      <c r="EI129" s="49"/>
      <c r="EJ129" s="46"/>
      <c r="EK129" s="50"/>
      <c r="EL129" s="50"/>
      <c r="EM129" s="51"/>
      <c r="EN129" s="50"/>
      <c r="EO129" s="50"/>
      <c r="EP129" s="50"/>
      <c r="EQ129" s="7"/>
      <c r="ER129" s="5"/>
      <c r="ES129">
        <f t="shared" si="33"/>
        <v>0</v>
      </c>
      <c r="EU129" s="16"/>
      <c r="EW129" s="16"/>
      <c r="EX129" s="16"/>
      <c r="EY129" s="16"/>
      <c r="FD129" s="16"/>
      <c r="FP129" s="16"/>
    </row>
    <row r="130" spans="1:172" x14ac:dyDescent="0.15">
      <c r="A130" s="47">
        <v>1000111</v>
      </c>
      <c r="B130" s="5"/>
      <c r="C130" s="45" t="str">
        <f>IF(A130="","",DBCS(VLOOKUP(A130,入力シート!A:E,3,FALSE)))</f>
        <v/>
      </c>
      <c r="D130" s="50"/>
      <c r="E130" s="50"/>
      <c r="F130" s="7"/>
      <c r="G130" s="123"/>
      <c r="H130" s="45"/>
      <c r="I130" s="51"/>
      <c r="J130" s="45"/>
      <c r="K130" s="51"/>
      <c r="L130" s="5"/>
      <c r="M130" s="10"/>
      <c r="N130" s="51"/>
      <c r="O130" s="123"/>
      <c r="P130" s="48"/>
      <c r="Q130" s="60"/>
      <c r="R130" s="51"/>
      <c r="S130" s="48"/>
      <c r="T130" s="51"/>
      <c r="U130" s="10"/>
      <c r="V130" s="59"/>
      <c r="W130" s="49"/>
      <c r="X130" s="59"/>
      <c r="Y130" s="49"/>
      <c r="Z130" s="59"/>
      <c r="AA130" s="49"/>
      <c r="AB130" s="46"/>
      <c r="AC130" s="48"/>
      <c r="AD130" s="45"/>
      <c r="AE130" s="50"/>
      <c r="AF130" s="50"/>
      <c r="AG130" s="51"/>
      <c r="AH130" s="45"/>
      <c r="AI130" s="46"/>
      <c r="AJ130" s="46"/>
      <c r="AK130" s="49"/>
      <c r="AL130" s="46"/>
      <c r="AM130" s="46"/>
      <c r="AN130" s="46"/>
      <c r="AO130" s="46"/>
      <c r="AP130" s="45"/>
      <c r="AQ130" s="50"/>
      <c r="AR130" s="60"/>
      <c r="AS130" s="50"/>
      <c r="AT130" s="58"/>
      <c r="AU130" s="50"/>
      <c r="AV130" s="60"/>
      <c r="AW130" s="60"/>
      <c r="AX130" s="60"/>
      <c r="AY130" s="129"/>
      <c r="AZ130" s="105"/>
      <c r="BA130" s="46"/>
      <c r="BB130" s="50"/>
      <c r="BC130" s="50"/>
      <c r="BD130" s="50"/>
      <c r="BE130" s="50"/>
      <c r="BF130" s="51"/>
      <c r="BG130" s="10"/>
      <c r="BH130" s="51"/>
      <c r="BI130" s="46"/>
      <c r="BJ130" s="50"/>
      <c r="BK130" s="50"/>
      <c r="BL130" s="50"/>
      <c r="BM130" s="50"/>
      <c r="BN130" s="51"/>
      <c r="BO130" s="50"/>
      <c r="BP130" s="50"/>
      <c r="BQ130" s="50"/>
      <c r="BR130" s="51"/>
      <c r="BS130" s="50"/>
      <c r="BT130" s="50"/>
      <c r="BU130" s="50"/>
      <c r="BV130" s="51"/>
      <c r="BW130" s="103"/>
      <c r="BX130" s="10"/>
      <c r="BY130" s="7"/>
      <c r="BZ130" s="7"/>
      <c r="CA130" s="7"/>
      <c r="CB130" s="7"/>
      <c r="CC130" s="7"/>
      <c r="CD130" s="108"/>
      <c r="CE130" s="59"/>
      <c r="CF130" s="60"/>
      <c r="CG130" s="60"/>
      <c r="CH130" s="60"/>
      <c r="CI130" s="60"/>
      <c r="CJ130" s="51"/>
      <c r="CK130" s="10"/>
      <c r="CL130" s="51"/>
      <c r="CM130" s="50"/>
      <c r="CN130" s="50"/>
      <c r="CO130" s="50"/>
      <c r="CP130" s="50"/>
      <c r="CQ130" s="50"/>
      <c r="CR130" s="51"/>
      <c r="CS130" s="50"/>
      <c r="CT130" s="50"/>
      <c r="CU130" s="50"/>
      <c r="CV130" s="51"/>
      <c r="CW130" s="50"/>
      <c r="CX130" s="50"/>
      <c r="CY130" s="50"/>
      <c r="CZ130" s="51"/>
      <c r="DA130" s="103"/>
      <c r="DB130" s="7"/>
      <c r="DC130" s="7"/>
      <c r="DD130" s="7"/>
      <c r="DE130" s="50"/>
      <c r="DF130" s="7"/>
      <c r="DG130" s="7"/>
      <c r="DH130" s="7"/>
      <c r="DI130" s="7"/>
      <c r="DJ130" s="7"/>
      <c r="DK130" s="50"/>
      <c r="DL130" s="50"/>
      <c r="DM130" s="50"/>
      <c r="DN130" s="51"/>
      <c r="DO130" s="59"/>
      <c r="DP130" s="46"/>
      <c r="DQ130" s="46"/>
      <c r="DR130" s="46"/>
      <c r="DS130" s="46"/>
      <c r="DT130" s="49"/>
      <c r="DU130" s="46"/>
      <c r="DV130" s="50"/>
      <c r="DW130" s="50"/>
      <c r="DX130" s="51"/>
      <c r="DY130" s="50"/>
      <c r="DZ130" s="50"/>
      <c r="EA130" s="50"/>
      <c r="EB130" s="51"/>
      <c r="EC130" s="5"/>
      <c r="ED130" s="59"/>
      <c r="EE130" s="46"/>
      <c r="EF130" s="46"/>
      <c r="EG130" s="46"/>
      <c r="EH130" s="46"/>
      <c r="EI130" s="49"/>
      <c r="EJ130" s="46"/>
      <c r="EK130" s="50"/>
      <c r="EL130" s="50"/>
      <c r="EM130" s="51"/>
      <c r="EN130" s="50"/>
      <c r="EO130" s="50"/>
      <c r="EP130" s="50"/>
      <c r="EQ130" s="7"/>
      <c r="ER130" s="5"/>
      <c r="ES130">
        <f t="shared" si="33"/>
        <v>0</v>
      </c>
      <c r="EU130" s="16"/>
      <c r="EW130" s="16"/>
      <c r="EX130" s="16"/>
      <c r="EY130" s="16"/>
      <c r="FD130" s="16"/>
      <c r="FP130" s="16"/>
    </row>
    <row r="131" spans="1:172" x14ac:dyDescent="0.15">
      <c r="A131" s="47">
        <v>1000112</v>
      </c>
      <c r="B131" s="5"/>
      <c r="C131" s="45" t="str">
        <f>IF(A131="","",DBCS(VLOOKUP(A131,入力シート!A:E,3,FALSE)))</f>
        <v/>
      </c>
      <c r="D131" s="50"/>
      <c r="E131" s="50"/>
      <c r="F131" s="7"/>
      <c r="G131" s="123"/>
      <c r="H131" s="45"/>
      <c r="I131" s="51"/>
      <c r="J131" s="45"/>
      <c r="K131" s="51"/>
      <c r="L131" s="5"/>
      <c r="M131" s="10"/>
      <c r="N131" s="51"/>
      <c r="O131" s="123"/>
      <c r="P131" s="48"/>
      <c r="Q131" s="60"/>
      <c r="R131" s="51"/>
      <c r="S131" s="48"/>
      <c r="T131" s="51"/>
      <c r="U131" s="10"/>
      <c r="V131" s="59"/>
      <c r="W131" s="49"/>
      <c r="X131" s="59"/>
      <c r="Y131" s="49"/>
      <c r="Z131" s="59"/>
      <c r="AA131" s="49"/>
      <c r="AB131" s="46"/>
      <c r="AC131" s="48"/>
      <c r="AD131" s="45"/>
      <c r="AE131" s="50"/>
      <c r="AF131" s="50"/>
      <c r="AG131" s="51"/>
      <c r="AH131" s="45"/>
      <c r="AI131" s="46"/>
      <c r="AJ131" s="46"/>
      <c r="AK131" s="49"/>
      <c r="AL131" s="46"/>
      <c r="AM131" s="46"/>
      <c r="AN131" s="46"/>
      <c r="AO131" s="46"/>
      <c r="AP131" s="45"/>
      <c r="AQ131" s="50"/>
      <c r="AR131" s="60"/>
      <c r="AS131" s="50"/>
      <c r="AT131" s="58"/>
      <c r="AU131" s="50"/>
      <c r="AV131" s="60"/>
      <c r="AW131" s="60"/>
      <c r="AX131" s="60"/>
      <c r="AY131" s="129"/>
      <c r="AZ131" s="105"/>
      <c r="BA131" s="46"/>
      <c r="BB131" s="50"/>
      <c r="BC131" s="50"/>
      <c r="BD131" s="50"/>
      <c r="BE131" s="50"/>
      <c r="BF131" s="51"/>
      <c r="BG131" s="10"/>
      <c r="BH131" s="51"/>
      <c r="BI131" s="46"/>
      <c r="BJ131" s="50"/>
      <c r="BK131" s="50"/>
      <c r="BL131" s="50"/>
      <c r="BM131" s="50"/>
      <c r="BN131" s="51"/>
      <c r="BO131" s="50"/>
      <c r="BP131" s="50"/>
      <c r="BQ131" s="50"/>
      <c r="BR131" s="51"/>
      <c r="BS131" s="50"/>
      <c r="BT131" s="50"/>
      <c r="BU131" s="50"/>
      <c r="BV131" s="51"/>
      <c r="BW131" s="103"/>
      <c r="BX131" s="10"/>
      <c r="BY131" s="7"/>
      <c r="BZ131" s="7"/>
      <c r="CA131" s="7"/>
      <c r="CB131" s="7"/>
      <c r="CC131" s="7"/>
      <c r="CD131" s="108"/>
      <c r="CE131" s="59"/>
      <c r="CF131" s="60"/>
      <c r="CG131" s="60"/>
      <c r="CH131" s="60"/>
      <c r="CI131" s="60"/>
      <c r="CJ131" s="51"/>
      <c r="CK131" s="10"/>
      <c r="CL131" s="51"/>
      <c r="CM131" s="50"/>
      <c r="CN131" s="50"/>
      <c r="CO131" s="50"/>
      <c r="CP131" s="50"/>
      <c r="CQ131" s="50"/>
      <c r="CR131" s="51"/>
      <c r="CS131" s="50"/>
      <c r="CT131" s="50"/>
      <c r="CU131" s="50"/>
      <c r="CV131" s="51"/>
      <c r="CW131" s="50"/>
      <c r="CX131" s="50"/>
      <c r="CY131" s="50"/>
      <c r="CZ131" s="51"/>
      <c r="DA131" s="103"/>
      <c r="DB131" s="7"/>
      <c r="DC131" s="7"/>
      <c r="DD131" s="7"/>
      <c r="DE131" s="50"/>
      <c r="DF131" s="7"/>
      <c r="DG131" s="7"/>
      <c r="DH131" s="7"/>
      <c r="DI131" s="7"/>
      <c r="DJ131" s="7"/>
      <c r="DK131" s="50"/>
      <c r="DL131" s="50"/>
      <c r="DM131" s="50"/>
      <c r="DN131" s="51"/>
      <c r="DO131" s="59"/>
      <c r="DP131" s="46"/>
      <c r="DQ131" s="46"/>
      <c r="DR131" s="46"/>
      <c r="DS131" s="46"/>
      <c r="DT131" s="49"/>
      <c r="DU131" s="46"/>
      <c r="DV131" s="50"/>
      <c r="DW131" s="50"/>
      <c r="DX131" s="51"/>
      <c r="DY131" s="50"/>
      <c r="DZ131" s="50"/>
      <c r="EA131" s="50"/>
      <c r="EB131" s="51"/>
      <c r="EC131" s="5"/>
      <c r="ED131" s="59"/>
      <c r="EE131" s="46"/>
      <c r="EF131" s="46"/>
      <c r="EG131" s="46"/>
      <c r="EH131" s="46"/>
      <c r="EI131" s="49"/>
      <c r="EJ131" s="46"/>
      <c r="EK131" s="50"/>
      <c r="EL131" s="50"/>
      <c r="EM131" s="51"/>
      <c r="EN131" s="50"/>
      <c r="EO131" s="50"/>
      <c r="EP131" s="50"/>
      <c r="EQ131" s="7"/>
      <c r="ER131" s="5"/>
      <c r="ES131">
        <f t="shared" si="33"/>
        <v>0</v>
      </c>
      <c r="EU131" s="16"/>
      <c r="EW131" s="16"/>
      <c r="EX131" s="16"/>
      <c r="EY131" s="16"/>
      <c r="FD131" s="16"/>
      <c r="FP131" s="16"/>
    </row>
    <row r="132" spans="1:172" x14ac:dyDescent="0.15">
      <c r="A132" s="47">
        <v>1000113</v>
      </c>
      <c r="B132" s="5"/>
      <c r="C132" s="45" t="str">
        <f>IF(A132="","",DBCS(VLOOKUP(A132,入力シート!A:E,3,FALSE)))</f>
        <v/>
      </c>
      <c r="D132" s="50"/>
      <c r="E132" s="50"/>
      <c r="F132" s="7"/>
      <c r="G132" s="123"/>
      <c r="H132" s="45"/>
      <c r="I132" s="51"/>
      <c r="J132" s="45"/>
      <c r="K132" s="51"/>
      <c r="L132" s="5"/>
      <c r="M132" s="10"/>
      <c r="N132" s="51"/>
      <c r="O132" s="123"/>
      <c r="P132" s="48"/>
      <c r="Q132" s="60"/>
      <c r="R132" s="51"/>
      <c r="S132" s="48"/>
      <c r="T132" s="51"/>
      <c r="U132" s="10"/>
      <c r="V132" s="59"/>
      <c r="W132" s="49"/>
      <c r="X132" s="59"/>
      <c r="Y132" s="49"/>
      <c r="Z132" s="59"/>
      <c r="AA132" s="49"/>
      <c r="AB132" s="46"/>
      <c r="AC132" s="48"/>
      <c r="AD132" s="45"/>
      <c r="AE132" s="50"/>
      <c r="AF132" s="50"/>
      <c r="AG132" s="51"/>
      <c r="AH132" s="45"/>
      <c r="AI132" s="46"/>
      <c r="AJ132" s="46"/>
      <c r="AK132" s="49"/>
      <c r="AL132" s="46"/>
      <c r="AM132" s="46"/>
      <c r="AN132" s="46"/>
      <c r="AO132" s="46"/>
      <c r="AP132" s="45"/>
      <c r="AQ132" s="50"/>
      <c r="AR132" s="60"/>
      <c r="AS132" s="50"/>
      <c r="AT132" s="58"/>
      <c r="AU132" s="50"/>
      <c r="AV132" s="60"/>
      <c r="AW132" s="60"/>
      <c r="AX132" s="60"/>
      <c r="AY132" s="129"/>
      <c r="AZ132" s="105"/>
      <c r="BA132" s="46"/>
      <c r="BB132" s="50"/>
      <c r="BC132" s="50"/>
      <c r="BD132" s="50"/>
      <c r="BE132" s="50"/>
      <c r="BF132" s="51"/>
      <c r="BG132" s="10"/>
      <c r="BH132" s="51"/>
      <c r="BI132" s="46"/>
      <c r="BJ132" s="50"/>
      <c r="BK132" s="50"/>
      <c r="BL132" s="50"/>
      <c r="BM132" s="50"/>
      <c r="BN132" s="51"/>
      <c r="BO132" s="50"/>
      <c r="BP132" s="50"/>
      <c r="BQ132" s="50"/>
      <c r="BR132" s="51"/>
      <c r="BS132" s="50"/>
      <c r="BT132" s="50"/>
      <c r="BU132" s="50"/>
      <c r="BV132" s="51"/>
      <c r="BW132" s="103"/>
      <c r="BX132" s="10"/>
      <c r="BY132" s="7"/>
      <c r="BZ132" s="7"/>
      <c r="CA132" s="7"/>
      <c r="CB132" s="7"/>
      <c r="CC132" s="7"/>
      <c r="CD132" s="108"/>
      <c r="CE132" s="59"/>
      <c r="CF132" s="60"/>
      <c r="CG132" s="60"/>
      <c r="CH132" s="60"/>
      <c r="CI132" s="60"/>
      <c r="CJ132" s="51"/>
      <c r="CK132" s="10"/>
      <c r="CL132" s="51"/>
      <c r="CM132" s="50"/>
      <c r="CN132" s="50"/>
      <c r="CO132" s="50"/>
      <c r="CP132" s="50"/>
      <c r="CQ132" s="50"/>
      <c r="CR132" s="51"/>
      <c r="CS132" s="50"/>
      <c r="CT132" s="50"/>
      <c r="CU132" s="50"/>
      <c r="CV132" s="51"/>
      <c r="CW132" s="50"/>
      <c r="CX132" s="50"/>
      <c r="CY132" s="50"/>
      <c r="CZ132" s="51"/>
      <c r="DA132" s="103"/>
      <c r="DB132" s="7"/>
      <c r="DC132" s="7"/>
      <c r="DD132" s="7"/>
      <c r="DE132" s="50"/>
      <c r="DF132" s="7"/>
      <c r="DG132" s="7"/>
      <c r="DH132" s="7"/>
      <c r="DI132" s="7"/>
      <c r="DJ132" s="7"/>
      <c r="DK132" s="50"/>
      <c r="DL132" s="50"/>
      <c r="DM132" s="50"/>
      <c r="DN132" s="51"/>
      <c r="DO132" s="59"/>
      <c r="DP132" s="46"/>
      <c r="DQ132" s="46"/>
      <c r="DR132" s="46"/>
      <c r="DS132" s="46"/>
      <c r="DT132" s="49"/>
      <c r="DU132" s="46"/>
      <c r="DV132" s="50"/>
      <c r="DW132" s="50"/>
      <c r="DX132" s="51"/>
      <c r="DY132" s="50"/>
      <c r="DZ132" s="50"/>
      <c r="EA132" s="50"/>
      <c r="EB132" s="51"/>
      <c r="EC132" s="5"/>
      <c r="ED132" s="59"/>
      <c r="EE132" s="46"/>
      <c r="EF132" s="46"/>
      <c r="EG132" s="46"/>
      <c r="EH132" s="46"/>
      <c r="EI132" s="49"/>
      <c r="EJ132" s="46"/>
      <c r="EK132" s="50"/>
      <c r="EL132" s="50"/>
      <c r="EM132" s="51"/>
      <c r="EN132" s="50"/>
      <c r="EO132" s="50"/>
      <c r="EP132" s="50"/>
      <c r="EQ132" s="7"/>
      <c r="ER132" s="5"/>
      <c r="ES132">
        <f t="shared" si="33"/>
        <v>0</v>
      </c>
      <c r="EU132" s="16"/>
      <c r="EW132" s="16"/>
      <c r="EX132" s="16"/>
      <c r="EY132" s="16"/>
      <c r="FD132" s="16"/>
      <c r="FP132" s="16"/>
    </row>
    <row r="133" spans="1:172" x14ac:dyDescent="0.15">
      <c r="A133" s="47">
        <v>1000114</v>
      </c>
      <c r="B133" s="5"/>
      <c r="C133" s="45" t="str">
        <f>IF(A133="","",DBCS(VLOOKUP(A133,入力シート!A:E,3,FALSE)))</f>
        <v/>
      </c>
      <c r="D133" s="50"/>
      <c r="E133" s="50"/>
      <c r="F133" s="7"/>
      <c r="G133" s="123"/>
      <c r="H133" s="45"/>
      <c r="I133" s="51"/>
      <c r="J133" s="45"/>
      <c r="K133" s="51"/>
      <c r="L133" s="5"/>
      <c r="M133" s="10"/>
      <c r="N133" s="51"/>
      <c r="O133" s="123"/>
      <c r="P133" s="48"/>
      <c r="Q133" s="60"/>
      <c r="R133" s="51"/>
      <c r="S133" s="48"/>
      <c r="T133" s="51"/>
      <c r="U133" s="10"/>
      <c r="V133" s="59"/>
      <c r="W133" s="49"/>
      <c r="X133" s="59"/>
      <c r="Y133" s="49"/>
      <c r="Z133" s="59"/>
      <c r="AA133" s="49"/>
      <c r="AB133" s="46"/>
      <c r="AC133" s="48"/>
      <c r="AD133" s="45"/>
      <c r="AE133" s="50"/>
      <c r="AF133" s="50"/>
      <c r="AG133" s="51"/>
      <c r="AH133" s="45"/>
      <c r="AI133" s="46"/>
      <c r="AJ133" s="46"/>
      <c r="AK133" s="49"/>
      <c r="AL133" s="46"/>
      <c r="AM133" s="46"/>
      <c r="AN133" s="46"/>
      <c r="AO133" s="46"/>
      <c r="AP133" s="45"/>
      <c r="AQ133" s="50"/>
      <c r="AR133" s="60"/>
      <c r="AS133" s="50"/>
      <c r="AT133" s="58"/>
      <c r="AU133" s="50"/>
      <c r="AV133" s="60"/>
      <c r="AW133" s="60"/>
      <c r="AX133" s="60"/>
      <c r="AY133" s="129"/>
      <c r="AZ133" s="105"/>
      <c r="BA133" s="46"/>
      <c r="BB133" s="50"/>
      <c r="BC133" s="50"/>
      <c r="BD133" s="50"/>
      <c r="BE133" s="50"/>
      <c r="BF133" s="51"/>
      <c r="BG133" s="10"/>
      <c r="BH133" s="51"/>
      <c r="BI133" s="46"/>
      <c r="BJ133" s="50"/>
      <c r="BK133" s="50"/>
      <c r="BL133" s="50"/>
      <c r="BM133" s="50"/>
      <c r="BN133" s="51"/>
      <c r="BO133" s="50"/>
      <c r="BP133" s="50"/>
      <c r="BQ133" s="50"/>
      <c r="BR133" s="51"/>
      <c r="BS133" s="50"/>
      <c r="BT133" s="50"/>
      <c r="BU133" s="50"/>
      <c r="BV133" s="51"/>
      <c r="BW133" s="103"/>
      <c r="BX133" s="10"/>
      <c r="BY133" s="7"/>
      <c r="BZ133" s="7"/>
      <c r="CA133" s="7"/>
      <c r="CB133" s="7"/>
      <c r="CC133" s="7"/>
      <c r="CD133" s="108"/>
      <c r="CE133" s="59"/>
      <c r="CF133" s="60"/>
      <c r="CG133" s="60"/>
      <c r="CH133" s="60"/>
      <c r="CI133" s="60"/>
      <c r="CJ133" s="51"/>
      <c r="CK133" s="10"/>
      <c r="CL133" s="51"/>
      <c r="CM133" s="50"/>
      <c r="CN133" s="50"/>
      <c r="CO133" s="50"/>
      <c r="CP133" s="50"/>
      <c r="CQ133" s="50"/>
      <c r="CR133" s="51"/>
      <c r="CS133" s="50"/>
      <c r="CT133" s="50"/>
      <c r="CU133" s="50"/>
      <c r="CV133" s="51"/>
      <c r="CW133" s="50"/>
      <c r="CX133" s="50"/>
      <c r="CY133" s="50"/>
      <c r="CZ133" s="51"/>
      <c r="DA133" s="103"/>
      <c r="DB133" s="7"/>
      <c r="DC133" s="7"/>
      <c r="DD133" s="7"/>
      <c r="DE133" s="50"/>
      <c r="DF133" s="7"/>
      <c r="DG133" s="7"/>
      <c r="DH133" s="7"/>
      <c r="DI133" s="7"/>
      <c r="DJ133" s="7"/>
      <c r="DK133" s="50"/>
      <c r="DL133" s="50"/>
      <c r="DM133" s="50"/>
      <c r="DN133" s="51"/>
      <c r="DO133" s="59"/>
      <c r="DP133" s="46"/>
      <c r="DQ133" s="46"/>
      <c r="DR133" s="46"/>
      <c r="DS133" s="46"/>
      <c r="DT133" s="49"/>
      <c r="DU133" s="46"/>
      <c r="DV133" s="50"/>
      <c r="DW133" s="50"/>
      <c r="DX133" s="51"/>
      <c r="DY133" s="50"/>
      <c r="DZ133" s="50"/>
      <c r="EA133" s="50"/>
      <c r="EB133" s="51"/>
      <c r="EC133" s="5"/>
      <c r="ED133" s="59"/>
      <c r="EE133" s="46"/>
      <c r="EF133" s="46"/>
      <c r="EG133" s="46"/>
      <c r="EH133" s="46"/>
      <c r="EI133" s="49"/>
      <c r="EJ133" s="46"/>
      <c r="EK133" s="50"/>
      <c r="EL133" s="50"/>
      <c r="EM133" s="51"/>
      <c r="EN133" s="50"/>
      <c r="EO133" s="50"/>
      <c r="EP133" s="50"/>
      <c r="EQ133" s="7"/>
      <c r="ER133" s="5"/>
      <c r="ES133">
        <f t="shared" si="33"/>
        <v>0</v>
      </c>
      <c r="EU133" s="16"/>
      <c r="EW133" s="16"/>
      <c r="EX133" s="16"/>
      <c r="EY133" s="16"/>
      <c r="FD133" s="16"/>
      <c r="FP133" s="16"/>
    </row>
    <row r="134" spans="1:172" x14ac:dyDescent="0.15">
      <c r="A134" s="47">
        <v>1000115</v>
      </c>
      <c r="B134" s="5"/>
      <c r="C134" s="45" t="str">
        <f>IF(A134="","",DBCS(VLOOKUP(A134,入力シート!A:E,3,FALSE)))</f>
        <v/>
      </c>
      <c r="D134" s="50"/>
      <c r="E134" s="50"/>
      <c r="F134" s="7"/>
      <c r="G134" s="123"/>
      <c r="H134" s="45"/>
      <c r="I134" s="51"/>
      <c r="J134" s="45"/>
      <c r="K134" s="51"/>
      <c r="L134" s="5"/>
      <c r="M134" s="10"/>
      <c r="N134" s="51"/>
      <c r="O134" s="123"/>
      <c r="P134" s="48"/>
      <c r="Q134" s="60"/>
      <c r="R134" s="51"/>
      <c r="S134" s="48"/>
      <c r="T134" s="51"/>
      <c r="U134" s="10"/>
      <c r="V134" s="59"/>
      <c r="W134" s="49"/>
      <c r="X134" s="59"/>
      <c r="Y134" s="49"/>
      <c r="Z134" s="59"/>
      <c r="AA134" s="49"/>
      <c r="AB134" s="46"/>
      <c r="AC134" s="48"/>
      <c r="AD134" s="45"/>
      <c r="AE134" s="50"/>
      <c r="AF134" s="50"/>
      <c r="AG134" s="51"/>
      <c r="AH134" s="45"/>
      <c r="AI134" s="46"/>
      <c r="AJ134" s="46"/>
      <c r="AK134" s="49"/>
      <c r="AL134" s="46"/>
      <c r="AM134" s="46"/>
      <c r="AN134" s="46"/>
      <c r="AO134" s="46"/>
      <c r="AP134" s="45"/>
      <c r="AQ134" s="50"/>
      <c r="AR134" s="60"/>
      <c r="AS134" s="50"/>
      <c r="AT134" s="58"/>
      <c r="AU134" s="50"/>
      <c r="AV134" s="60"/>
      <c r="AW134" s="60"/>
      <c r="AX134" s="60"/>
      <c r="AY134" s="129"/>
      <c r="AZ134" s="105"/>
      <c r="BA134" s="46"/>
      <c r="BB134" s="50"/>
      <c r="BC134" s="50"/>
      <c r="BD134" s="50"/>
      <c r="BE134" s="50"/>
      <c r="BF134" s="51"/>
      <c r="BG134" s="10"/>
      <c r="BH134" s="51"/>
      <c r="BI134" s="46"/>
      <c r="BJ134" s="50"/>
      <c r="BK134" s="50"/>
      <c r="BL134" s="50"/>
      <c r="BM134" s="50"/>
      <c r="BN134" s="51"/>
      <c r="BO134" s="50"/>
      <c r="BP134" s="50"/>
      <c r="BQ134" s="50"/>
      <c r="BR134" s="51"/>
      <c r="BS134" s="50"/>
      <c r="BT134" s="50"/>
      <c r="BU134" s="50"/>
      <c r="BV134" s="51"/>
      <c r="BW134" s="103"/>
      <c r="BX134" s="10"/>
      <c r="BY134" s="7"/>
      <c r="BZ134" s="7"/>
      <c r="CA134" s="7"/>
      <c r="CB134" s="7"/>
      <c r="CC134" s="7"/>
      <c r="CD134" s="108"/>
      <c r="CE134" s="59"/>
      <c r="CF134" s="60"/>
      <c r="CG134" s="60"/>
      <c r="CH134" s="60"/>
      <c r="CI134" s="60"/>
      <c r="CJ134" s="51"/>
      <c r="CK134" s="10"/>
      <c r="CL134" s="51"/>
      <c r="CM134" s="50"/>
      <c r="CN134" s="50"/>
      <c r="CO134" s="50"/>
      <c r="CP134" s="50"/>
      <c r="CQ134" s="50"/>
      <c r="CR134" s="51"/>
      <c r="CS134" s="50"/>
      <c r="CT134" s="50"/>
      <c r="CU134" s="50"/>
      <c r="CV134" s="51"/>
      <c r="CW134" s="50"/>
      <c r="CX134" s="50"/>
      <c r="CY134" s="50"/>
      <c r="CZ134" s="51"/>
      <c r="DA134" s="103"/>
      <c r="DB134" s="7"/>
      <c r="DC134" s="7"/>
      <c r="DD134" s="7"/>
      <c r="DE134" s="50"/>
      <c r="DF134" s="7"/>
      <c r="DG134" s="7"/>
      <c r="DH134" s="7"/>
      <c r="DI134" s="7"/>
      <c r="DJ134" s="7"/>
      <c r="DK134" s="50"/>
      <c r="DL134" s="50"/>
      <c r="DM134" s="50"/>
      <c r="DN134" s="51"/>
      <c r="DO134" s="59"/>
      <c r="DP134" s="46"/>
      <c r="DQ134" s="46"/>
      <c r="DR134" s="46"/>
      <c r="DS134" s="46"/>
      <c r="DT134" s="49"/>
      <c r="DU134" s="46"/>
      <c r="DV134" s="50"/>
      <c r="DW134" s="50"/>
      <c r="DX134" s="51"/>
      <c r="DY134" s="50"/>
      <c r="DZ134" s="50"/>
      <c r="EA134" s="50"/>
      <c r="EB134" s="51"/>
      <c r="EC134" s="5"/>
      <c r="ED134" s="59"/>
      <c r="EE134" s="46"/>
      <c r="EF134" s="46"/>
      <c r="EG134" s="46"/>
      <c r="EH134" s="46"/>
      <c r="EI134" s="49"/>
      <c r="EJ134" s="46"/>
      <c r="EK134" s="50"/>
      <c r="EL134" s="50"/>
      <c r="EM134" s="51"/>
      <c r="EN134" s="50"/>
      <c r="EO134" s="50"/>
      <c r="EP134" s="50"/>
      <c r="EQ134" s="7"/>
      <c r="ER134" s="5"/>
      <c r="ES134">
        <f t="shared" si="33"/>
        <v>0</v>
      </c>
      <c r="EU134" s="16"/>
      <c r="EW134" s="16"/>
      <c r="EX134" s="16"/>
      <c r="EY134" s="16"/>
      <c r="FD134" s="16"/>
      <c r="FP134" s="16"/>
    </row>
    <row r="135" spans="1:172" x14ac:dyDescent="0.15">
      <c r="A135" s="47">
        <v>1000116</v>
      </c>
      <c r="B135" s="5"/>
      <c r="C135" s="45" t="str">
        <f>IF(A135="","",DBCS(VLOOKUP(A135,入力シート!A:E,3,FALSE)))</f>
        <v/>
      </c>
      <c r="D135" s="50"/>
      <c r="E135" s="50"/>
      <c r="F135" s="7"/>
      <c r="G135" s="123"/>
      <c r="H135" s="45"/>
      <c r="I135" s="51"/>
      <c r="J135" s="45"/>
      <c r="K135" s="51"/>
      <c r="L135" s="5"/>
      <c r="M135" s="10"/>
      <c r="N135" s="51"/>
      <c r="O135" s="123"/>
      <c r="P135" s="48"/>
      <c r="Q135" s="60"/>
      <c r="R135" s="51"/>
      <c r="S135" s="48"/>
      <c r="T135" s="51"/>
      <c r="U135" s="10"/>
      <c r="V135" s="59"/>
      <c r="W135" s="49"/>
      <c r="X135" s="59"/>
      <c r="Y135" s="49"/>
      <c r="Z135" s="59"/>
      <c r="AA135" s="49"/>
      <c r="AB135" s="46"/>
      <c r="AC135" s="48"/>
      <c r="AD135" s="45"/>
      <c r="AE135" s="50"/>
      <c r="AF135" s="50"/>
      <c r="AG135" s="51"/>
      <c r="AH135" s="45"/>
      <c r="AI135" s="46"/>
      <c r="AJ135" s="46"/>
      <c r="AK135" s="49"/>
      <c r="AL135" s="46"/>
      <c r="AM135" s="46"/>
      <c r="AN135" s="46"/>
      <c r="AO135" s="46"/>
      <c r="AP135" s="45"/>
      <c r="AQ135" s="50"/>
      <c r="AR135" s="60"/>
      <c r="AS135" s="50"/>
      <c r="AT135" s="58"/>
      <c r="AU135" s="50"/>
      <c r="AV135" s="60"/>
      <c r="AW135" s="60"/>
      <c r="AX135" s="60"/>
      <c r="AY135" s="129"/>
      <c r="AZ135" s="105"/>
      <c r="BA135" s="46"/>
      <c r="BB135" s="50"/>
      <c r="BC135" s="50"/>
      <c r="BD135" s="50"/>
      <c r="BE135" s="50"/>
      <c r="BF135" s="51"/>
      <c r="BG135" s="10"/>
      <c r="BH135" s="51"/>
      <c r="BI135" s="46"/>
      <c r="BJ135" s="50"/>
      <c r="BK135" s="50"/>
      <c r="BL135" s="50"/>
      <c r="BM135" s="50"/>
      <c r="BN135" s="51"/>
      <c r="BO135" s="50"/>
      <c r="BP135" s="50"/>
      <c r="BQ135" s="50"/>
      <c r="BR135" s="51"/>
      <c r="BS135" s="50"/>
      <c r="BT135" s="50"/>
      <c r="BU135" s="50"/>
      <c r="BV135" s="51"/>
      <c r="BW135" s="103"/>
      <c r="BX135" s="10"/>
      <c r="BY135" s="7"/>
      <c r="BZ135" s="7"/>
      <c r="CA135" s="7"/>
      <c r="CB135" s="7"/>
      <c r="CC135" s="7"/>
      <c r="CD135" s="108"/>
      <c r="CE135" s="59"/>
      <c r="CF135" s="60"/>
      <c r="CG135" s="60"/>
      <c r="CH135" s="60"/>
      <c r="CI135" s="60"/>
      <c r="CJ135" s="51"/>
      <c r="CK135" s="10"/>
      <c r="CL135" s="51"/>
      <c r="CM135" s="50"/>
      <c r="CN135" s="50"/>
      <c r="CO135" s="50"/>
      <c r="CP135" s="50"/>
      <c r="CQ135" s="50"/>
      <c r="CR135" s="51"/>
      <c r="CS135" s="50"/>
      <c r="CT135" s="50"/>
      <c r="CU135" s="50"/>
      <c r="CV135" s="51"/>
      <c r="CW135" s="50"/>
      <c r="CX135" s="50"/>
      <c r="CY135" s="50"/>
      <c r="CZ135" s="51"/>
      <c r="DA135" s="103"/>
      <c r="DB135" s="7"/>
      <c r="DC135" s="7"/>
      <c r="DD135" s="7"/>
      <c r="DE135" s="50"/>
      <c r="DF135" s="7"/>
      <c r="DG135" s="7"/>
      <c r="DH135" s="7"/>
      <c r="DI135" s="7"/>
      <c r="DJ135" s="7"/>
      <c r="DK135" s="50"/>
      <c r="DL135" s="50"/>
      <c r="DM135" s="50"/>
      <c r="DN135" s="51"/>
      <c r="DO135" s="59"/>
      <c r="DP135" s="46"/>
      <c r="DQ135" s="46"/>
      <c r="DR135" s="46"/>
      <c r="DS135" s="46"/>
      <c r="DT135" s="49"/>
      <c r="DU135" s="46"/>
      <c r="DV135" s="50"/>
      <c r="DW135" s="50"/>
      <c r="DX135" s="51"/>
      <c r="DY135" s="50"/>
      <c r="DZ135" s="50"/>
      <c r="EA135" s="50"/>
      <c r="EB135" s="51"/>
      <c r="EC135" s="5"/>
      <c r="ED135" s="59"/>
      <c r="EE135" s="46"/>
      <c r="EF135" s="46"/>
      <c r="EG135" s="46"/>
      <c r="EH135" s="46"/>
      <c r="EI135" s="49"/>
      <c r="EJ135" s="46"/>
      <c r="EK135" s="50"/>
      <c r="EL135" s="50"/>
      <c r="EM135" s="51"/>
      <c r="EN135" s="50"/>
      <c r="EO135" s="50"/>
      <c r="EP135" s="50"/>
      <c r="EQ135" s="7"/>
      <c r="ER135" s="5"/>
      <c r="ES135">
        <f t="shared" si="33"/>
        <v>0</v>
      </c>
      <c r="EU135" s="16"/>
      <c r="EW135" s="16"/>
      <c r="EX135" s="16"/>
      <c r="EY135" s="16"/>
      <c r="FD135" s="16"/>
      <c r="FP135" s="16"/>
    </row>
    <row r="136" spans="1:172" x14ac:dyDescent="0.15">
      <c r="A136" s="47">
        <v>1000117</v>
      </c>
      <c r="B136" s="5"/>
      <c r="C136" s="45" t="str">
        <f>IF(A136="","",DBCS(VLOOKUP(A136,入力シート!A:E,3,FALSE)))</f>
        <v/>
      </c>
      <c r="D136" s="50"/>
      <c r="E136" s="50"/>
      <c r="F136" s="7"/>
      <c r="G136" s="123"/>
      <c r="H136" s="45"/>
      <c r="I136" s="51"/>
      <c r="J136" s="45"/>
      <c r="K136" s="51"/>
      <c r="L136" s="5"/>
      <c r="M136" s="10"/>
      <c r="N136" s="51"/>
      <c r="O136" s="123"/>
      <c r="P136" s="48"/>
      <c r="Q136" s="60"/>
      <c r="R136" s="51"/>
      <c r="S136" s="48"/>
      <c r="T136" s="51"/>
      <c r="U136" s="10"/>
      <c r="V136" s="59"/>
      <c r="W136" s="49"/>
      <c r="X136" s="59"/>
      <c r="Y136" s="49"/>
      <c r="Z136" s="59"/>
      <c r="AA136" s="49"/>
      <c r="AB136" s="46"/>
      <c r="AC136" s="48"/>
      <c r="AD136" s="45"/>
      <c r="AE136" s="50"/>
      <c r="AF136" s="50"/>
      <c r="AG136" s="51"/>
      <c r="AH136" s="45"/>
      <c r="AI136" s="46"/>
      <c r="AJ136" s="46"/>
      <c r="AK136" s="49"/>
      <c r="AL136" s="46"/>
      <c r="AM136" s="46"/>
      <c r="AN136" s="46"/>
      <c r="AO136" s="46"/>
      <c r="AP136" s="45"/>
      <c r="AQ136" s="50"/>
      <c r="AR136" s="60"/>
      <c r="AS136" s="50"/>
      <c r="AT136" s="58"/>
      <c r="AU136" s="50"/>
      <c r="AV136" s="60"/>
      <c r="AW136" s="60"/>
      <c r="AX136" s="60"/>
      <c r="AY136" s="129"/>
      <c r="AZ136" s="105"/>
      <c r="BA136" s="46"/>
      <c r="BB136" s="50"/>
      <c r="BC136" s="50"/>
      <c r="BD136" s="50"/>
      <c r="BE136" s="50"/>
      <c r="BF136" s="51"/>
      <c r="BG136" s="10"/>
      <c r="BH136" s="51"/>
      <c r="BI136" s="46"/>
      <c r="BJ136" s="50"/>
      <c r="BK136" s="50"/>
      <c r="BL136" s="50"/>
      <c r="BM136" s="50"/>
      <c r="BN136" s="51"/>
      <c r="BO136" s="50"/>
      <c r="BP136" s="50"/>
      <c r="BQ136" s="50"/>
      <c r="BR136" s="51"/>
      <c r="BS136" s="50"/>
      <c r="BT136" s="50"/>
      <c r="BU136" s="50"/>
      <c r="BV136" s="51"/>
      <c r="BW136" s="103"/>
      <c r="BX136" s="10"/>
      <c r="BY136" s="7"/>
      <c r="BZ136" s="7"/>
      <c r="CA136" s="7"/>
      <c r="CB136" s="7"/>
      <c r="CC136" s="7"/>
      <c r="CD136" s="108"/>
      <c r="CE136" s="59"/>
      <c r="CF136" s="60"/>
      <c r="CG136" s="60"/>
      <c r="CH136" s="60"/>
      <c r="CI136" s="60"/>
      <c r="CJ136" s="51"/>
      <c r="CK136" s="10"/>
      <c r="CL136" s="51"/>
      <c r="CM136" s="50"/>
      <c r="CN136" s="50"/>
      <c r="CO136" s="50"/>
      <c r="CP136" s="50"/>
      <c r="CQ136" s="50"/>
      <c r="CR136" s="51"/>
      <c r="CS136" s="50"/>
      <c r="CT136" s="50"/>
      <c r="CU136" s="50"/>
      <c r="CV136" s="51"/>
      <c r="CW136" s="50"/>
      <c r="CX136" s="50"/>
      <c r="CY136" s="50"/>
      <c r="CZ136" s="51"/>
      <c r="DA136" s="103"/>
      <c r="DB136" s="7"/>
      <c r="DC136" s="7"/>
      <c r="DD136" s="7"/>
      <c r="DE136" s="50"/>
      <c r="DF136" s="7"/>
      <c r="DG136" s="7"/>
      <c r="DH136" s="7"/>
      <c r="DI136" s="7"/>
      <c r="DJ136" s="7"/>
      <c r="DK136" s="50"/>
      <c r="DL136" s="50"/>
      <c r="DM136" s="50"/>
      <c r="DN136" s="51"/>
      <c r="DO136" s="59"/>
      <c r="DP136" s="46"/>
      <c r="DQ136" s="46"/>
      <c r="DR136" s="46"/>
      <c r="DS136" s="46"/>
      <c r="DT136" s="49"/>
      <c r="DU136" s="46"/>
      <c r="DV136" s="50"/>
      <c r="DW136" s="50"/>
      <c r="DX136" s="51"/>
      <c r="DY136" s="50"/>
      <c r="DZ136" s="50"/>
      <c r="EA136" s="50"/>
      <c r="EB136" s="51"/>
      <c r="EC136" s="5"/>
      <c r="ED136" s="59"/>
      <c r="EE136" s="46"/>
      <c r="EF136" s="46"/>
      <c r="EG136" s="46"/>
      <c r="EH136" s="46"/>
      <c r="EI136" s="49"/>
      <c r="EJ136" s="46"/>
      <c r="EK136" s="50"/>
      <c r="EL136" s="50"/>
      <c r="EM136" s="51"/>
      <c r="EN136" s="50"/>
      <c r="EO136" s="50"/>
      <c r="EP136" s="50"/>
      <c r="EQ136" s="7"/>
      <c r="ER136" s="5"/>
      <c r="ES136">
        <f t="shared" si="33"/>
        <v>0</v>
      </c>
      <c r="EU136" s="16"/>
      <c r="EW136" s="16"/>
      <c r="EX136" s="16"/>
      <c r="EY136" s="16"/>
      <c r="FD136" s="16"/>
      <c r="FP136" s="16"/>
    </row>
    <row r="137" spans="1:172" x14ac:dyDescent="0.15">
      <c r="A137" s="47">
        <v>1000118</v>
      </c>
      <c r="B137" s="5"/>
      <c r="C137" s="45" t="str">
        <f>IF(A137="","",DBCS(VLOOKUP(A137,入力シート!A:E,3,FALSE)))</f>
        <v/>
      </c>
      <c r="D137" s="50"/>
      <c r="E137" s="50"/>
      <c r="F137" s="7"/>
      <c r="G137" s="123"/>
      <c r="H137" s="45"/>
      <c r="I137" s="51"/>
      <c r="J137" s="45"/>
      <c r="K137" s="51"/>
      <c r="L137" s="5"/>
      <c r="M137" s="10"/>
      <c r="N137" s="51"/>
      <c r="O137" s="123"/>
      <c r="P137" s="48"/>
      <c r="Q137" s="60"/>
      <c r="R137" s="51"/>
      <c r="S137" s="48"/>
      <c r="T137" s="51"/>
      <c r="U137" s="10"/>
      <c r="V137" s="59"/>
      <c r="W137" s="49"/>
      <c r="X137" s="59"/>
      <c r="Y137" s="49"/>
      <c r="Z137" s="59"/>
      <c r="AA137" s="49"/>
      <c r="AB137" s="46"/>
      <c r="AC137" s="48"/>
      <c r="AD137" s="45"/>
      <c r="AE137" s="50"/>
      <c r="AF137" s="50"/>
      <c r="AG137" s="51"/>
      <c r="AH137" s="45"/>
      <c r="AI137" s="46"/>
      <c r="AJ137" s="46"/>
      <c r="AK137" s="49"/>
      <c r="AL137" s="46"/>
      <c r="AM137" s="46"/>
      <c r="AN137" s="46"/>
      <c r="AO137" s="46"/>
      <c r="AP137" s="45"/>
      <c r="AQ137" s="50"/>
      <c r="AR137" s="60"/>
      <c r="AS137" s="50"/>
      <c r="AT137" s="58"/>
      <c r="AU137" s="50"/>
      <c r="AV137" s="60"/>
      <c r="AW137" s="60"/>
      <c r="AX137" s="60"/>
      <c r="AY137" s="129"/>
      <c r="AZ137" s="105"/>
      <c r="BA137" s="46"/>
      <c r="BB137" s="50"/>
      <c r="BC137" s="50"/>
      <c r="BD137" s="50"/>
      <c r="BE137" s="50"/>
      <c r="BF137" s="51"/>
      <c r="BG137" s="10"/>
      <c r="BH137" s="51"/>
      <c r="BI137" s="46"/>
      <c r="BJ137" s="50"/>
      <c r="BK137" s="50"/>
      <c r="BL137" s="50"/>
      <c r="BM137" s="50"/>
      <c r="BN137" s="51"/>
      <c r="BO137" s="50"/>
      <c r="BP137" s="50"/>
      <c r="BQ137" s="50"/>
      <c r="BR137" s="51"/>
      <c r="BS137" s="50"/>
      <c r="BT137" s="50"/>
      <c r="BU137" s="50"/>
      <c r="BV137" s="51"/>
      <c r="BW137" s="103"/>
      <c r="BX137" s="10"/>
      <c r="BY137" s="7"/>
      <c r="BZ137" s="7"/>
      <c r="CA137" s="7"/>
      <c r="CB137" s="7"/>
      <c r="CC137" s="7"/>
      <c r="CD137" s="108"/>
      <c r="CE137" s="59"/>
      <c r="CF137" s="60"/>
      <c r="CG137" s="60"/>
      <c r="CH137" s="60"/>
      <c r="CI137" s="60"/>
      <c r="CJ137" s="51"/>
      <c r="CK137" s="10"/>
      <c r="CL137" s="51"/>
      <c r="CM137" s="50"/>
      <c r="CN137" s="50"/>
      <c r="CO137" s="50"/>
      <c r="CP137" s="50"/>
      <c r="CQ137" s="50"/>
      <c r="CR137" s="51"/>
      <c r="CS137" s="50"/>
      <c r="CT137" s="50"/>
      <c r="CU137" s="50"/>
      <c r="CV137" s="51"/>
      <c r="CW137" s="50"/>
      <c r="CX137" s="50"/>
      <c r="CY137" s="50"/>
      <c r="CZ137" s="51"/>
      <c r="DA137" s="103"/>
      <c r="DB137" s="7"/>
      <c r="DC137" s="7"/>
      <c r="DD137" s="7"/>
      <c r="DE137" s="50"/>
      <c r="DF137" s="7"/>
      <c r="DG137" s="7"/>
      <c r="DH137" s="7"/>
      <c r="DI137" s="7"/>
      <c r="DJ137" s="7"/>
      <c r="DK137" s="50"/>
      <c r="DL137" s="50"/>
      <c r="DM137" s="50"/>
      <c r="DN137" s="51"/>
      <c r="DO137" s="59"/>
      <c r="DP137" s="46"/>
      <c r="DQ137" s="46"/>
      <c r="DR137" s="46"/>
      <c r="DS137" s="46"/>
      <c r="DT137" s="49"/>
      <c r="DU137" s="46"/>
      <c r="DV137" s="50"/>
      <c r="DW137" s="50"/>
      <c r="DX137" s="51"/>
      <c r="DY137" s="50"/>
      <c r="DZ137" s="50"/>
      <c r="EA137" s="50"/>
      <c r="EB137" s="51"/>
      <c r="EC137" s="5"/>
      <c r="ED137" s="59"/>
      <c r="EE137" s="46"/>
      <c r="EF137" s="46"/>
      <c r="EG137" s="46"/>
      <c r="EH137" s="46"/>
      <c r="EI137" s="49"/>
      <c r="EJ137" s="46"/>
      <c r="EK137" s="50"/>
      <c r="EL137" s="50"/>
      <c r="EM137" s="51"/>
      <c r="EN137" s="50"/>
      <c r="EO137" s="50"/>
      <c r="EP137" s="50"/>
      <c r="EQ137" s="7"/>
      <c r="ER137" s="5"/>
      <c r="ES137">
        <f t="shared" si="33"/>
        <v>0</v>
      </c>
      <c r="EU137" s="16"/>
      <c r="EW137" s="16"/>
      <c r="EX137" s="16"/>
      <c r="EY137" s="16"/>
      <c r="FD137" s="16"/>
      <c r="FP137" s="16"/>
    </row>
    <row r="138" spans="1:172" x14ac:dyDescent="0.15">
      <c r="A138" s="47">
        <v>1000119</v>
      </c>
      <c r="B138" s="5"/>
      <c r="C138" s="45" t="str">
        <f>IF(A138="","",DBCS(VLOOKUP(A138,入力シート!A:E,3,FALSE)))</f>
        <v/>
      </c>
      <c r="D138" s="50"/>
      <c r="E138" s="50"/>
      <c r="F138" s="7"/>
      <c r="G138" s="123"/>
      <c r="H138" s="45"/>
      <c r="I138" s="51"/>
      <c r="J138" s="45"/>
      <c r="K138" s="51"/>
      <c r="L138" s="5"/>
      <c r="M138" s="10"/>
      <c r="N138" s="51"/>
      <c r="O138" s="123"/>
      <c r="P138" s="48"/>
      <c r="Q138" s="60"/>
      <c r="R138" s="51"/>
      <c r="S138" s="48"/>
      <c r="T138" s="51"/>
      <c r="U138" s="10"/>
      <c r="V138" s="59"/>
      <c r="W138" s="49"/>
      <c r="X138" s="59"/>
      <c r="Y138" s="49"/>
      <c r="Z138" s="59"/>
      <c r="AA138" s="49"/>
      <c r="AB138" s="46"/>
      <c r="AC138" s="48"/>
      <c r="AD138" s="45"/>
      <c r="AE138" s="50"/>
      <c r="AF138" s="50"/>
      <c r="AG138" s="51"/>
      <c r="AH138" s="45"/>
      <c r="AI138" s="46"/>
      <c r="AJ138" s="46"/>
      <c r="AK138" s="49"/>
      <c r="AL138" s="46"/>
      <c r="AM138" s="46"/>
      <c r="AN138" s="46"/>
      <c r="AO138" s="46"/>
      <c r="AP138" s="45"/>
      <c r="AQ138" s="50"/>
      <c r="AR138" s="60"/>
      <c r="AS138" s="50"/>
      <c r="AT138" s="58"/>
      <c r="AU138" s="50"/>
      <c r="AV138" s="60"/>
      <c r="AW138" s="60"/>
      <c r="AX138" s="60"/>
      <c r="AY138" s="129"/>
      <c r="AZ138" s="105"/>
      <c r="BA138" s="46"/>
      <c r="BB138" s="50"/>
      <c r="BC138" s="50"/>
      <c r="BD138" s="50"/>
      <c r="BE138" s="50"/>
      <c r="BF138" s="51"/>
      <c r="BG138" s="10"/>
      <c r="BH138" s="51"/>
      <c r="BI138" s="46"/>
      <c r="BJ138" s="50"/>
      <c r="BK138" s="50"/>
      <c r="BL138" s="50"/>
      <c r="BM138" s="50"/>
      <c r="BN138" s="51"/>
      <c r="BO138" s="50"/>
      <c r="BP138" s="50"/>
      <c r="BQ138" s="50"/>
      <c r="BR138" s="51"/>
      <c r="BS138" s="50"/>
      <c r="BT138" s="50"/>
      <c r="BU138" s="50"/>
      <c r="BV138" s="51"/>
      <c r="BW138" s="103"/>
      <c r="BX138" s="10"/>
      <c r="BY138" s="7"/>
      <c r="BZ138" s="7"/>
      <c r="CA138" s="7"/>
      <c r="CB138" s="7"/>
      <c r="CC138" s="7"/>
      <c r="CD138" s="108"/>
      <c r="CE138" s="59"/>
      <c r="CF138" s="60"/>
      <c r="CG138" s="60"/>
      <c r="CH138" s="60"/>
      <c r="CI138" s="60"/>
      <c r="CJ138" s="51"/>
      <c r="CK138" s="10"/>
      <c r="CL138" s="51"/>
      <c r="CM138" s="50"/>
      <c r="CN138" s="50"/>
      <c r="CO138" s="50"/>
      <c r="CP138" s="50"/>
      <c r="CQ138" s="50"/>
      <c r="CR138" s="51"/>
      <c r="CS138" s="50"/>
      <c r="CT138" s="50"/>
      <c r="CU138" s="50"/>
      <c r="CV138" s="51"/>
      <c r="CW138" s="50"/>
      <c r="CX138" s="50"/>
      <c r="CY138" s="50"/>
      <c r="CZ138" s="51"/>
      <c r="DA138" s="103"/>
      <c r="DB138" s="7"/>
      <c r="DC138" s="7"/>
      <c r="DD138" s="7"/>
      <c r="DE138" s="50"/>
      <c r="DF138" s="7"/>
      <c r="DG138" s="7"/>
      <c r="DH138" s="7"/>
      <c r="DI138" s="7"/>
      <c r="DJ138" s="7"/>
      <c r="DK138" s="50"/>
      <c r="DL138" s="50"/>
      <c r="DM138" s="50"/>
      <c r="DN138" s="51"/>
      <c r="DO138" s="59"/>
      <c r="DP138" s="46"/>
      <c r="DQ138" s="46"/>
      <c r="DR138" s="46"/>
      <c r="DS138" s="46"/>
      <c r="DT138" s="49"/>
      <c r="DU138" s="46"/>
      <c r="DV138" s="50"/>
      <c r="DW138" s="50"/>
      <c r="DX138" s="51"/>
      <c r="DY138" s="50"/>
      <c r="DZ138" s="50"/>
      <c r="EA138" s="50"/>
      <c r="EB138" s="51"/>
      <c r="EC138" s="5"/>
      <c r="ED138" s="59"/>
      <c r="EE138" s="46"/>
      <c r="EF138" s="46"/>
      <c r="EG138" s="46"/>
      <c r="EH138" s="46"/>
      <c r="EI138" s="49"/>
      <c r="EJ138" s="46"/>
      <c r="EK138" s="50"/>
      <c r="EL138" s="50"/>
      <c r="EM138" s="51"/>
      <c r="EN138" s="50"/>
      <c r="EO138" s="50"/>
      <c r="EP138" s="50"/>
      <c r="EQ138" s="7"/>
      <c r="ER138" s="5"/>
      <c r="ES138">
        <f t="shared" si="33"/>
        <v>0</v>
      </c>
      <c r="EU138" s="16"/>
      <c r="EW138" s="16"/>
      <c r="EX138" s="16"/>
      <c r="EY138" s="16"/>
      <c r="FD138" s="16"/>
      <c r="FP138" s="16"/>
    </row>
    <row r="139" spans="1:172" x14ac:dyDescent="0.15">
      <c r="A139" s="47">
        <v>1000120</v>
      </c>
      <c r="B139" s="5"/>
      <c r="C139" s="45" t="str">
        <f>IF(A139="","",DBCS(VLOOKUP(A139,入力シート!A:E,3,FALSE)))</f>
        <v/>
      </c>
      <c r="D139" s="50"/>
      <c r="E139" s="50"/>
      <c r="F139" s="7"/>
      <c r="G139" s="123"/>
      <c r="H139" s="45"/>
      <c r="I139" s="51"/>
      <c r="J139" s="45"/>
      <c r="K139" s="51"/>
      <c r="L139" s="5"/>
      <c r="M139" s="10"/>
      <c r="N139" s="51"/>
      <c r="O139" s="123"/>
      <c r="P139" s="48"/>
      <c r="Q139" s="60"/>
      <c r="R139" s="51"/>
      <c r="S139" s="48"/>
      <c r="T139" s="51"/>
      <c r="U139" s="10"/>
      <c r="V139" s="59"/>
      <c r="W139" s="49"/>
      <c r="X139" s="59"/>
      <c r="Y139" s="49"/>
      <c r="Z139" s="59"/>
      <c r="AA139" s="49"/>
      <c r="AB139" s="46"/>
      <c r="AC139" s="48"/>
      <c r="AD139" s="45"/>
      <c r="AE139" s="50"/>
      <c r="AF139" s="50"/>
      <c r="AG139" s="51"/>
      <c r="AH139" s="45"/>
      <c r="AI139" s="46"/>
      <c r="AJ139" s="46"/>
      <c r="AK139" s="49"/>
      <c r="AL139" s="46"/>
      <c r="AM139" s="46"/>
      <c r="AN139" s="46"/>
      <c r="AO139" s="46"/>
      <c r="AP139" s="45"/>
      <c r="AQ139" s="50"/>
      <c r="AR139" s="60"/>
      <c r="AS139" s="50"/>
      <c r="AT139" s="58"/>
      <c r="AU139" s="50"/>
      <c r="AV139" s="60"/>
      <c r="AW139" s="60"/>
      <c r="AX139" s="60"/>
      <c r="AY139" s="129"/>
      <c r="AZ139" s="105"/>
      <c r="BA139" s="46"/>
      <c r="BB139" s="50"/>
      <c r="BC139" s="50"/>
      <c r="BD139" s="50"/>
      <c r="BE139" s="50"/>
      <c r="BF139" s="51"/>
      <c r="BG139" s="10"/>
      <c r="BH139" s="51"/>
      <c r="BI139" s="46"/>
      <c r="BJ139" s="50"/>
      <c r="BK139" s="50"/>
      <c r="BL139" s="50"/>
      <c r="BM139" s="50"/>
      <c r="BN139" s="51"/>
      <c r="BO139" s="50"/>
      <c r="BP139" s="50"/>
      <c r="BQ139" s="50"/>
      <c r="BR139" s="51"/>
      <c r="BS139" s="50"/>
      <c r="BT139" s="50"/>
      <c r="BU139" s="50"/>
      <c r="BV139" s="51"/>
      <c r="BW139" s="103"/>
      <c r="BX139" s="10"/>
      <c r="BY139" s="7"/>
      <c r="BZ139" s="7"/>
      <c r="CA139" s="7"/>
      <c r="CB139" s="7"/>
      <c r="CC139" s="7"/>
      <c r="CD139" s="108"/>
      <c r="CE139" s="59"/>
      <c r="CF139" s="60"/>
      <c r="CG139" s="60"/>
      <c r="CH139" s="60"/>
      <c r="CI139" s="60"/>
      <c r="CJ139" s="51"/>
      <c r="CK139" s="10"/>
      <c r="CL139" s="51"/>
      <c r="CM139" s="50"/>
      <c r="CN139" s="50"/>
      <c r="CO139" s="50"/>
      <c r="CP139" s="50"/>
      <c r="CQ139" s="50"/>
      <c r="CR139" s="51"/>
      <c r="CS139" s="50"/>
      <c r="CT139" s="50"/>
      <c r="CU139" s="50"/>
      <c r="CV139" s="51"/>
      <c r="CW139" s="50"/>
      <c r="CX139" s="50"/>
      <c r="CY139" s="50"/>
      <c r="CZ139" s="51"/>
      <c r="DA139" s="103"/>
      <c r="DB139" s="7"/>
      <c r="DC139" s="7"/>
      <c r="DD139" s="7"/>
      <c r="DE139" s="50"/>
      <c r="DF139" s="7"/>
      <c r="DG139" s="7"/>
      <c r="DH139" s="7"/>
      <c r="DI139" s="7"/>
      <c r="DJ139" s="7"/>
      <c r="DK139" s="50"/>
      <c r="DL139" s="50"/>
      <c r="DM139" s="50"/>
      <c r="DN139" s="51"/>
      <c r="DO139" s="59"/>
      <c r="DP139" s="46"/>
      <c r="DQ139" s="46"/>
      <c r="DR139" s="46"/>
      <c r="DS139" s="46"/>
      <c r="DT139" s="49"/>
      <c r="DU139" s="46"/>
      <c r="DV139" s="50"/>
      <c r="DW139" s="50"/>
      <c r="DX139" s="51"/>
      <c r="DY139" s="50"/>
      <c r="DZ139" s="50"/>
      <c r="EA139" s="50"/>
      <c r="EB139" s="51"/>
      <c r="EC139" s="5"/>
      <c r="ED139" s="59"/>
      <c r="EE139" s="46"/>
      <c r="EF139" s="46"/>
      <c r="EG139" s="46"/>
      <c r="EH139" s="46"/>
      <c r="EI139" s="49"/>
      <c r="EJ139" s="46"/>
      <c r="EK139" s="50"/>
      <c r="EL139" s="50"/>
      <c r="EM139" s="51"/>
      <c r="EN139" s="50"/>
      <c r="EO139" s="50"/>
      <c r="EP139" s="50"/>
      <c r="EQ139" s="7"/>
      <c r="ER139" s="5"/>
      <c r="ES139">
        <f t="shared" si="33"/>
        <v>0</v>
      </c>
      <c r="EU139" s="16"/>
      <c r="EW139" s="16"/>
      <c r="EX139" s="16"/>
      <c r="EY139" s="16"/>
      <c r="FD139" s="16"/>
      <c r="FP139" s="16"/>
    </row>
    <row r="140" spans="1:172" x14ac:dyDescent="0.15">
      <c r="A140" s="47">
        <v>1000121</v>
      </c>
      <c r="B140" s="5"/>
      <c r="C140" s="45" t="str">
        <f>IF(A140="","",DBCS(VLOOKUP(A140,入力シート!A:E,3,FALSE)))</f>
        <v/>
      </c>
      <c r="D140" s="50"/>
      <c r="E140" s="50"/>
      <c r="F140" s="7"/>
      <c r="G140" s="123"/>
      <c r="H140" s="45"/>
      <c r="I140" s="51"/>
      <c r="J140" s="45"/>
      <c r="K140" s="51"/>
      <c r="L140" s="5"/>
      <c r="M140" s="10"/>
      <c r="N140" s="51"/>
      <c r="O140" s="123"/>
      <c r="P140" s="48"/>
      <c r="Q140" s="60"/>
      <c r="R140" s="51"/>
      <c r="S140" s="48"/>
      <c r="T140" s="51"/>
      <c r="U140" s="10"/>
      <c r="V140" s="59"/>
      <c r="W140" s="49"/>
      <c r="X140" s="59"/>
      <c r="Y140" s="49"/>
      <c r="Z140" s="59"/>
      <c r="AA140" s="49"/>
      <c r="AB140" s="46"/>
      <c r="AC140" s="48"/>
      <c r="AD140" s="45"/>
      <c r="AE140" s="50"/>
      <c r="AF140" s="50"/>
      <c r="AG140" s="51"/>
      <c r="AH140" s="45"/>
      <c r="AI140" s="46"/>
      <c r="AJ140" s="46"/>
      <c r="AK140" s="49"/>
      <c r="AL140" s="46"/>
      <c r="AM140" s="46"/>
      <c r="AN140" s="46"/>
      <c r="AO140" s="46"/>
      <c r="AP140" s="45"/>
      <c r="AQ140" s="50"/>
      <c r="AR140" s="60"/>
      <c r="AS140" s="50"/>
      <c r="AT140" s="58"/>
      <c r="AU140" s="50"/>
      <c r="AV140" s="60"/>
      <c r="AW140" s="60"/>
      <c r="AX140" s="60"/>
      <c r="AY140" s="129"/>
      <c r="AZ140" s="105"/>
      <c r="BA140" s="46"/>
      <c r="BB140" s="50"/>
      <c r="BC140" s="50"/>
      <c r="BD140" s="50"/>
      <c r="BE140" s="50"/>
      <c r="BF140" s="51"/>
      <c r="BG140" s="10"/>
      <c r="BH140" s="51"/>
      <c r="BI140" s="46"/>
      <c r="BJ140" s="50"/>
      <c r="BK140" s="50"/>
      <c r="BL140" s="50"/>
      <c r="BM140" s="50"/>
      <c r="BN140" s="51"/>
      <c r="BO140" s="50"/>
      <c r="BP140" s="50"/>
      <c r="BQ140" s="50"/>
      <c r="BR140" s="51"/>
      <c r="BS140" s="50"/>
      <c r="BT140" s="50"/>
      <c r="BU140" s="50"/>
      <c r="BV140" s="51"/>
      <c r="BW140" s="103"/>
      <c r="BX140" s="10"/>
      <c r="BY140" s="7"/>
      <c r="BZ140" s="7"/>
      <c r="CA140" s="7"/>
      <c r="CB140" s="7"/>
      <c r="CC140" s="7"/>
      <c r="CD140" s="108"/>
      <c r="CE140" s="59"/>
      <c r="CF140" s="60"/>
      <c r="CG140" s="60"/>
      <c r="CH140" s="60"/>
      <c r="CI140" s="60"/>
      <c r="CJ140" s="51"/>
      <c r="CK140" s="10"/>
      <c r="CL140" s="51"/>
      <c r="CM140" s="50"/>
      <c r="CN140" s="50"/>
      <c r="CO140" s="50"/>
      <c r="CP140" s="50"/>
      <c r="CQ140" s="50"/>
      <c r="CR140" s="51"/>
      <c r="CS140" s="50"/>
      <c r="CT140" s="50"/>
      <c r="CU140" s="50"/>
      <c r="CV140" s="51"/>
      <c r="CW140" s="50"/>
      <c r="CX140" s="50"/>
      <c r="CY140" s="50"/>
      <c r="CZ140" s="51"/>
      <c r="DA140" s="103"/>
      <c r="DB140" s="7"/>
      <c r="DC140" s="7"/>
      <c r="DD140" s="7"/>
      <c r="DE140" s="50"/>
      <c r="DF140" s="7"/>
      <c r="DG140" s="7"/>
      <c r="DH140" s="7"/>
      <c r="DI140" s="7"/>
      <c r="DJ140" s="7"/>
      <c r="DK140" s="50"/>
      <c r="DL140" s="50"/>
      <c r="DM140" s="50"/>
      <c r="DN140" s="51"/>
      <c r="DO140" s="59"/>
      <c r="DP140" s="46"/>
      <c r="DQ140" s="46"/>
      <c r="DR140" s="46"/>
      <c r="DS140" s="46"/>
      <c r="DT140" s="49"/>
      <c r="DU140" s="46"/>
      <c r="DV140" s="50"/>
      <c r="DW140" s="50"/>
      <c r="DX140" s="51"/>
      <c r="DY140" s="50"/>
      <c r="DZ140" s="50"/>
      <c r="EA140" s="50"/>
      <c r="EB140" s="51"/>
      <c r="EC140" s="5"/>
      <c r="ED140" s="59"/>
      <c r="EE140" s="46"/>
      <c r="EF140" s="46"/>
      <c r="EG140" s="46"/>
      <c r="EH140" s="46"/>
      <c r="EI140" s="49"/>
      <c r="EJ140" s="46"/>
      <c r="EK140" s="50"/>
      <c r="EL140" s="50"/>
      <c r="EM140" s="51"/>
      <c r="EN140" s="50"/>
      <c r="EO140" s="50"/>
      <c r="EP140" s="50"/>
      <c r="EQ140" s="7"/>
      <c r="ER140" s="5"/>
      <c r="ES140">
        <f t="shared" si="33"/>
        <v>0</v>
      </c>
      <c r="EU140" s="16"/>
      <c r="EW140" s="16"/>
      <c r="EX140" s="16"/>
      <c r="EY140" s="16"/>
      <c r="FD140" s="16"/>
      <c r="FP140" s="16"/>
    </row>
    <row r="141" spans="1:172" x14ac:dyDescent="0.15">
      <c r="A141" s="47">
        <v>1000122</v>
      </c>
      <c r="B141" s="5"/>
      <c r="C141" s="45" t="str">
        <f>IF(A141="","",DBCS(VLOOKUP(A141,入力シート!A:E,3,FALSE)))</f>
        <v/>
      </c>
      <c r="D141" s="50"/>
      <c r="E141" s="50"/>
      <c r="F141" s="7"/>
      <c r="G141" s="123"/>
      <c r="H141" s="45"/>
      <c r="I141" s="51"/>
      <c r="J141" s="45"/>
      <c r="K141" s="51"/>
      <c r="L141" s="5"/>
      <c r="M141" s="10"/>
      <c r="N141" s="51"/>
      <c r="O141" s="123"/>
      <c r="P141" s="48"/>
      <c r="Q141" s="60"/>
      <c r="R141" s="51"/>
      <c r="S141" s="48"/>
      <c r="T141" s="51"/>
      <c r="U141" s="10"/>
      <c r="V141" s="59"/>
      <c r="W141" s="49"/>
      <c r="X141" s="59"/>
      <c r="Y141" s="49"/>
      <c r="Z141" s="59"/>
      <c r="AA141" s="49"/>
      <c r="AB141" s="46"/>
      <c r="AC141" s="48"/>
      <c r="AD141" s="45"/>
      <c r="AE141" s="50"/>
      <c r="AF141" s="50"/>
      <c r="AG141" s="51"/>
      <c r="AH141" s="45"/>
      <c r="AI141" s="46"/>
      <c r="AJ141" s="46"/>
      <c r="AK141" s="49"/>
      <c r="AL141" s="46"/>
      <c r="AM141" s="46"/>
      <c r="AN141" s="46"/>
      <c r="AO141" s="46"/>
      <c r="AP141" s="45"/>
      <c r="AQ141" s="50"/>
      <c r="AR141" s="60"/>
      <c r="AS141" s="50"/>
      <c r="AT141" s="58"/>
      <c r="AU141" s="50"/>
      <c r="AV141" s="60"/>
      <c r="AW141" s="60"/>
      <c r="AX141" s="60"/>
      <c r="AY141" s="129"/>
      <c r="AZ141" s="105"/>
      <c r="BA141" s="46"/>
      <c r="BB141" s="50"/>
      <c r="BC141" s="50"/>
      <c r="BD141" s="50"/>
      <c r="BE141" s="50"/>
      <c r="BF141" s="51"/>
      <c r="BG141" s="10"/>
      <c r="BH141" s="51"/>
      <c r="BI141" s="46"/>
      <c r="BJ141" s="50"/>
      <c r="BK141" s="50"/>
      <c r="BL141" s="50"/>
      <c r="BM141" s="50"/>
      <c r="BN141" s="51"/>
      <c r="BO141" s="50"/>
      <c r="BP141" s="50"/>
      <c r="BQ141" s="50"/>
      <c r="BR141" s="51"/>
      <c r="BS141" s="50"/>
      <c r="BT141" s="50"/>
      <c r="BU141" s="50"/>
      <c r="BV141" s="51"/>
      <c r="BW141" s="103"/>
      <c r="BX141" s="10"/>
      <c r="BY141" s="7"/>
      <c r="BZ141" s="7"/>
      <c r="CA141" s="7"/>
      <c r="CB141" s="7"/>
      <c r="CC141" s="7"/>
      <c r="CD141" s="108"/>
      <c r="CE141" s="59"/>
      <c r="CF141" s="60"/>
      <c r="CG141" s="60"/>
      <c r="CH141" s="60"/>
      <c r="CI141" s="60"/>
      <c r="CJ141" s="51"/>
      <c r="CK141" s="10"/>
      <c r="CL141" s="51"/>
      <c r="CM141" s="50"/>
      <c r="CN141" s="50"/>
      <c r="CO141" s="50"/>
      <c r="CP141" s="50"/>
      <c r="CQ141" s="50"/>
      <c r="CR141" s="51"/>
      <c r="CS141" s="50"/>
      <c r="CT141" s="50"/>
      <c r="CU141" s="50"/>
      <c r="CV141" s="51"/>
      <c r="CW141" s="50"/>
      <c r="CX141" s="50"/>
      <c r="CY141" s="50"/>
      <c r="CZ141" s="51"/>
      <c r="DA141" s="103"/>
      <c r="DB141" s="7"/>
      <c r="DC141" s="7"/>
      <c r="DD141" s="7"/>
      <c r="DE141" s="50"/>
      <c r="DF141" s="7"/>
      <c r="DG141" s="7"/>
      <c r="DH141" s="7"/>
      <c r="DI141" s="7"/>
      <c r="DJ141" s="7"/>
      <c r="DK141" s="50"/>
      <c r="DL141" s="50"/>
      <c r="DM141" s="50"/>
      <c r="DN141" s="51"/>
      <c r="DO141" s="59"/>
      <c r="DP141" s="46"/>
      <c r="DQ141" s="46"/>
      <c r="DR141" s="46"/>
      <c r="DS141" s="46"/>
      <c r="DT141" s="49"/>
      <c r="DU141" s="46"/>
      <c r="DV141" s="50"/>
      <c r="DW141" s="50"/>
      <c r="DX141" s="51"/>
      <c r="DY141" s="50"/>
      <c r="DZ141" s="50"/>
      <c r="EA141" s="50"/>
      <c r="EB141" s="51"/>
      <c r="EC141" s="5"/>
      <c r="ED141" s="59"/>
      <c r="EE141" s="46"/>
      <c r="EF141" s="46"/>
      <c r="EG141" s="46"/>
      <c r="EH141" s="46"/>
      <c r="EI141" s="49"/>
      <c r="EJ141" s="46"/>
      <c r="EK141" s="50"/>
      <c r="EL141" s="50"/>
      <c r="EM141" s="51"/>
      <c r="EN141" s="50"/>
      <c r="EO141" s="50"/>
      <c r="EP141" s="50"/>
      <c r="EQ141" s="7"/>
      <c r="ER141" s="5"/>
      <c r="ES141">
        <f t="shared" si="33"/>
        <v>0</v>
      </c>
      <c r="EU141" s="16"/>
      <c r="EW141" s="16"/>
      <c r="EX141" s="16"/>
      <c r="EY141" s="16"/>
      <c r="FD141" s="16"/>
      <c r="FP141" s="16"/>
    </row>
    <row r="142" spans="1:172" x14ac:dyDescent="0.15">
      <c r="A142" s="47">
        <v>1000123</v>
      </c>
      <c r="B142" s="5"/>
      <c r="C142" s="45" t="str">
        <f>IF(A142="","",DBCS(VLOOKUP(A142,入力シート!A:E,3,FALSE)))</f>
        <v/>
      </c>
      <c r="D142" s="50"/>
      <c r="E142" s="50"/>
      <c r="F142" s="7"/>
      <c r="G142" s="123"/>
      <c r="H142" s="45"/>
      <c r="I142" s="51"/>
      <c r="J142" s="45"/>
      <c r="K142" s="51"/>
      <c r="L142" s="5"/>
      <c r="M142" s="10"/>
      <c r="N142" s="51"/>
      <c r="O142" s="123"/>
      <c r="P142" s="48"/>
      <c r="Q142" s="60"/>
      <c r="R142" s="51"/>
      <c r="S142" s="48"/>
      <c r="T142" s="51"/>
      <c r="U142" s="10"/>
      <c r="V142" s="59"/>
      <c r="W142" s="49"/>
      <c r="X142" s="59"/>
      <c r="Y142" s="49"/>
      <c r="Z142" s="59"/>
      <c r="AA142" s="49"/>
      <c r="AB142" s="46"/>
      <c r="AC142" s="48"/>
      <c r="AD142" s="45"/>
      <c r="AE142" s="50"/>
      <c r="AF142" s="50"/>
      <c r="AG142" s="51"/>
      <c r="AH142" s="45"/>
      <c r="AI142" s="46"/>
      <c r="AJ142" s="46"/>
      <c r="AK142" s="49"/>
      <c r="AL142" s="46"/>
      <c r="AM142" s="46"/>
      <c r="AN142" s="46"/>
      <c r="AO142" s="46"/>
      <c r="AP142" s="45"/>
      <c r="AQ142" s="50"/>
      <c r="AR142" s="60"/>
      <c r="AS142" s="50"/>
      <c r="AT142" s="58"/>
      <c r="AU142" s="50"/>
      <c r="AV142" s="60"/>
      <c r="AW142" s="60"/>
      <c r="AX142" s="60"/>
      <c r="AY142" s="129"/>
      <c r="AZ142" s="105"/>
      <c r="BA142" s="46"/>
      <c r="BB142" s="50"/>
      <c r="BC142" s="50"/>
      <c r="BD142" s="50"/>
      <c r="BE142" s="50"/>
      <c r="BF142" s="51"/>
      <c r="BG142" s="10"/>
      <c r="BH142" s="51"/>
      <c r="BI142" s="46"/>
      <c r="BJ142" s="50"/>
      <c r="BK142" s="50"/>
      <c r="BL142" s="50"/>
      <c r="BM142" s="50"/>
      <c r="BN142" s="51"/>
      <c r="BO142" s="50"/>
      <c r="BP142" s="50"/>
      <c r="BQ142" s="50"/>
      <c r="BR142" s="51"/>
      <c r="BS142" s="50"/>
      <c r="BT142" s="50"/>
      <c r="BU142" s="50"/>
      <c r="BV142" s="51"/>
      <c r="BW142" s="103"/>
      <c r="BX142" s="10"/>
      <c r="BY142" s="7"/>
      <c r="BZ142" s="7"/>
      <c r="CA142" s="7"/>
      <c r="CB142" s="7"/>
      <c r="CC142" s="7"/>
      <c r="CD142" s="108"/>
      <c r="CE142" s="59"/>
      <c r="CF142" s="60"/>
      <c r="CG142" s="60"/>
      <c r="CH142" s="60"/>
      <c r="CI142" s="60"/>
      <c r="CJ142" s="51"/>
      <c r="CK142" s="10"/>
      <c r="CL142" s="51"/>
      <c r="CM142" s="50"/>
      <c r="CN142" s="50"/>
      <c r="CO142" s="50"/>
      <c r="CP142" s="50"/>
      <c r="CQ142" s="50"/>
      <c r="CR142" s="51"/>
      <c r="CS142" s="50"/>
      <c r="CT142" s="50"/>
      <c r="CU142" s="50"/>
      <c r="CV142" s="51"/>
      <c r="CW142" s="50"/>
      <c r="CX142" s="50"/>
      <c r="CY142" s="50"/>
      <c r="CZ142" s="51"/>
      <c r="DA142" s="103"/>
      <c r="DB142" s="7"/>
      <c r="DC142" s="7"/>
      <c r="DD142" s="7"/>
      <c r="DE142" s="50"/>
      <c r="DF142" s="7"/>
      <c r="DG142" s="7"/>
      <c r="DH142" s="7"/>
      <c r="DI142" s="7"/>
      <c r="DJ142" s="7"/>
      <c r="DK142" s="50"/>
      <c r="DL142" s="50"/>
      <c r="DM142" s="50"/>
      <c r="DN142" s="51"/>
      <c r="DO142" s="59"/>
      <c r="DP142" s="46"/>
      <c r="DQ142" s="46"/>
      <c r="DR142" s="46"/>
      <c r="DS142" s="46"/>
      <c r="DT142" s="49"/>
      <c r="DU142" s="46"/>
      <c r="DV142" s="50"/>
      <c r="DW142" s="50"/>
      <c r="DX142" s="51"/>
      <c r="DY142" s="50"/>
      <c r="DZ142" s="50"/>
      <c r="EA142" s="50"/>
      <c r="EB142" s="51"/>
      <c r="EC142" s="5"/>
      <c r="ED142" s="59"/>
      <c r="EE142" s="46"/>
      <c r="EF142" s="46"/>
      <c r="EG142" s="46"/>
      <c r="EH142" s="46"/>
      <c r="EI142" s="49"/>
      <c r="EJ142" s="46"/>
      <c r="EK142" s="50"/>
      <c r="EL142" s="50"/>
      <c r="EM142" s="51"/>
      <c r="EN142" s="50"/>
      <c r="EO142" s="50"/>
      <c r="EP142" s="50"/>
      <c r="EQ142" s="7"/>
      <c r="ER142" s="5"/>
      <c r="ES142">
        <f t="shared" si="33"/>
        <v>0</v>
      </c>
      <c r="EU142" s="16"/>
      <c r="EW142" s="16"/>
      <c r="EX142" s="16"/>
      <c r="EY142" s="16"/>
      <c r="FD142" s="16"/>
      <c r="FP142" s="16"/>
    </row>
    <row r="143" spans="1:172" x14ac:dyDescent="0.15">
      <c r="A143" s="47">
        <v>1000124</v>
      </c>
      <c r="B143" s="5"/>
      <c r="C143" s="45" t="str">
        <f>IF(A143="","",DBCS(VLOOKUP(A143,入力シート!A:E,3,FALSE)))</f>
        <v/>
      </c>
      <c r="D143" s="50"/>
      <c r="E143" s="50"/>
      <c r="F143" s="7"/>
      <c r="G143" s="123"/>
      <c r="H143" s="45"/>
      <c r="I143" s="51"/>
      <c r="J143" s="45"/>
      <c r="K143" s="51"/>
      <c r="L143" s="5"/>
      <c r="M143" s="10"/>
      <c r="N143" s="51"/>
      <c r="O143" s="123"/>
      <c r="P143" s="48"/>
      <c r="Q143" s="60"/>
      <c r="R143" s="51"/>
      <c r="S143" s="48"/>
      <c r="T143" s="51"/>
      <c r="U143" s="10"/>
      <c r="V143" s="59"/>
      <c r="W143" s="49"/>
      <c r="X143" s="59"/>
      <c r="Y143" s="49"/>
      <c r="Z143" s="59"/>
      <c r="AA143" s="49"/>
      <c r="AB143" s="46"/>
      <c r="AC143" s="48"/>
      <c r="AD143" s="45"/>
      <c r="AE143" s="50"/>
      <c r="AF143" s="50"/>
      <c r="AG143" s="51"/>
      <c r="AH143" s="45"/>
      <c r="AI143" s="46"/>
      <c r="AJ143" s="46"/>
      <c r="AK143" s="49"/>
      <c r="AL143" s="46"/>
      <c r="AM143" s="46"/>
      <c r="AN143" s="46"/>
      <c r="AO143" s="46"/>
      <c r="AP143" s="45"/>
      <c r="AQ143" s="50"/>
      <c r="AR143" s="60"/>
      <c r="AS143" s="50"/>
      <c r="AT143" s="58"/>
      <c r="AU143" s="50"/>
      <c r="AV143" s="60"/>
      <c r="AW143" s="60"/>
      <c r="AX143" s="60"/>
      <c r="AY143" s="129"/>
      <c r="AZ143" s="105"/>
      <c r="BA143" s="46"/>
      <c r="BB143" s="50"/>
      <c r="BC143" s="50"/>
      <c r="BD143" s="50"/>
      <c r="BE143" s="50"/>
      <c r="BF143" s="51"/>
      <c r="BG143" s="10"/>
      <c r="BH143" s="51"/>
      <c r="BI143" s="46"/>
      <c r="BJ143" s="50"/>
      <c r="BK143" s="50"/>
      <c r="BL143" s="50"/>
      <c r="BM143" s="50"/>
      <c r="BN143" s="51"/>
      <c r="BO143" s="50"/>
      <c r="BP143" s="50"/>
      <c r="BQ143" s="50"/>
      <c r="BR143" s="51"/>
      <c r="BS143" s="50"/>
      <c r="BT143" s="50"/>
      <c r="BU143" s="50"/>
      <c r="BV143" s="51"/>
      <c r="BW143" s="103"/>
      <c r="BX143" s="10"/>
      <c r="BY143" s="7"/>
      <c r="BZ143" s="7"/>
      <c r="CA143" s="7"/>
      <c r="CB143" s="7"/>
      <c r="CC143" s="7"/>
      <c r="CD143" s="108"/>
      <c r="CE143" s="59"/>
      <c r="CF143" s="60"/>
      <c r="CG143" s="60"/>
      <c r="CH143" s="60"/>
      <c r="CI143" s="60"/>
      <c r="CJ143" s="51"/>
      <c r="CK143" s="10"/>
      <c r="CL143" s="51"/>
      <c r="CM143" s="50"/>
      <c r="CN143" s="50"/>
      <c r="CO143" s="50"/>
      <c r="CP143" s="50"/>
      <c r="CQ143" s="50"/>
      <c r="CR143" s="51"/>
      <c r="CS143" s="50"/>
      <c r="CT143" s="50"/>
      <c r="CU143" s="50"/>
      <c r="CV143" s="51"/>
      <c r="CW143" s="50"/>
      <c r="CX143" s="50"/>
      <c r="CY143" s="50"/>
      <c r="CZ143" s="51"/>
      <c r="DA143" s="103"/>
      <c r="DB143" s="7"/>
      <c r="DC143" s="7"/>
      <c r="DD143" s="7"/>
      <c r="DE143" s="50"/>
      <c r="DF143" s="7"/>
      <c r="DG143" s="7"/>
      <c r="DH143" s="7"/>
      <c r="DI143" s="7"/>
      <c r="DJ143" s="7"/>
      <c r="DK143" s="50"/>
      <c r="DL143" s="50"/>
      <c r="DM143" s="50"/>
      <c r="DN143" s="51"/>
      <c r="DO143" s="59"/>
      <c r="DP143" s="46"/>
      <c r="DQ143" s="46"/>
      <c r="DR143" s="46"/>
      <c r="DS143" s="46"/>
      <c r="DT143" s="49"/>
      <c r="DU143" s="46"/>
      <c r="DV143" s="50"/>
      <c r="DW143" s="50"/>
      <c r="DX143" s="51"/>
      <c r="DY143" s="50"/>
      <c r="DZ143" s="50"/>
      <c r="EA143" s="50"/>
      <c r="EB143" s="51"/>
      <c r="EC143" s="5"/>
      <c r="ED143" s="59"/>
      <c r="EE143" s="46"/>
      <c r="EF143" s="46"/>
      <c r="EG143" s="46"/>
      <c r="EH143" s="46"/>
      <c r="EI143" s="49"/>
      <c r="EJ143" s="46"/>
      <c r="EK143" s="50"/>
      <c r="EL143" s="50"/>
      <c r="EM143" s="51"/>
      <c r="EN143" s="50"/>
      <c r="EO143" s="50"/>
      <c r="EP143" s="50"/>
      <c r="EQ143" s="7"/>
      <c r="ER143" s="5"/>
      <c r="ES143">
        <f t="shared" si="33"/>
        <v>0</v>
      </c>
      <c r="EU143" s="16"/>
      <c r="EW143" s="16"/>
      <c r="EX143" s="16"/>
      <c r="EY143" s="16"/>
      <c r="FD143" s="16"/>
      <c r="FP143" s="16"/>
    </row>
    <row r="144" spans="1:172" x14ac:dyDescent="0.15">
      <c r="A144" s="47">
        <v>1000125</v>
      </c>
      <c r="B144" s="5"/>
      <c r="C144" s="45" t="str">
        <f>IF(A144="","",DBCS(VLOOKUP(A144,入力シート!A:E,3,FALSE)))</f>
        <v/>
      </c>
      <c r="D144" s="50"/>
      <c r="E144" s="50"/>
      <c r="F144" s="7"/>
      <c r="G144" s="123"/>
      <c r="H144" s="45"/>
      <c r="I144" s="51"/>
      <c r="J144" s="45"/>
      <c r="K144" s="51"/>
      <c r="L144" s="5"/>
      <c r="M144" s="10"/>
      <c r="N144" s="51"/>
      <c r="O144" s="123"/>
      <c r="P144" s="48"/>
      <c r="Q144" s="60"/>
      <c r="R144" s="51"/>
      <c r="S144" s="48"/>
      <c r="T144" s="51"/>
      <c r="U144" s="10"/>
      <c r="V144" s="59"/>
      <c r="W144" s="49"/>
      <c r="X144" s="59"/>
      <c r="Y144" s="49"/>
      <c r="Z144" s="59"/>
      <c r="AA144" s="49"/>
      <c r="AB144" s="46"/>
      <c r="AC144" s="48"/>
      <c r="AD144" s="45"/>
      <c r="AE144" s="50"/>
      <c r="AF144" s="50"/>
      <c r="AG144" s="51"/>
      <c r="AH144" s="45"/>
      <c r="AI144" s="46"/>
      <c r="AJ144" s="46"/>
      <c r="AK144" s="49"/>
      <c r="AL144" s="46"/>
      <c r="AM144" s="46"/>
      <c r="AN144" s="46"/>
      <c r="AO144" s="46"/>
      <c r="AP144" s="45"/>
      <c r="AQ144" s="50"/>
      <c r="AR144" s="60"/>
      <c r="AS144" s="50"/>
      <c r="AT144" s="58"/>
      <c r="AU144" s="50"/>
      <c r="AV144" s="60"/>
      <c r="AW144" s="60"/>
      <c r="AX144" s="60"/>
      <c r="AY144" s="129"/>
      <c r="AZ144" s="105"/>
      <c r="BA144" s="46"/>
      <c r="BB144" s="50"/>
      <c r="BC144" s="50"/>
      <c r="BD144" s="50"/>
      <c r="BE144" s="50"/>
      <c r="BF144" s="51"/>
      <c r="BG144" s="10"/>
      <c r="BH144" s="51"/>
      <c r="BI144" s="46"/>
      <c r="BJ144" s="50"/>
      <c r="BK144" s="50"/>
      <c r="BL144" s="50"/>
      <c r="BM144" s="50"/>
      <c r="BN144" s="51"/>
      <c r="BO144" s="50"/>
      <c r="BP144" s="50"/>
      <c r="BQ144" s="50"/>
      <c r="BR144" s="51"/>
      <c r="BS144" s="50"/>
      <c r="BT144" s="50"/>
      <c r="BU144" s="50"/>
      <c r="BV144" s="51"/>
      <c r="BW144" s="103"/>
      <c r="BX144" s="10"/>
      <c r="BY144" s="7"/>
      <c r="BZ144" s="7"/>
      <c r="CA144" s="7"/>
      <c r="CB144" s="7"/>
      <c r="CC144" s="7"/>
      <c r="CD144" s="108"/>
      <c r="CE144" s="59"/>
      <c r="CF144" s="60"/>
      <c r="CG144" s="60"/>
      <c r="CH144" s="60"/>
      <c r="CI144" s="60"/>
      <c r="CJ144" s="51"/>
      <c r="CK144" s="10"/>
      <c r="CL144" s="51"/>
      <c r="CM144" s="50"/>
      <c r="CN144" s="50"/>
      <c r="CO144" s="50"/>
      <c r="CP144" s="50"/>
      <c r="CQ144" s="50"/>
      <c r="CR144" s="51"/>
      <c r="CS144" s="50"/>
      <c r="CT144" s="50"/>
      <c r="CU144" s="50"/>
      <c r="CV144" s="51"/>
      <c r="CW144" s="50"/>
      <c r="CX144" s="50"/>
      <c r="CY144" s="50"/>
      <c r="CZ144" s="51"/>
      <c r="DA144" s="103"/>
      <c r="DB144" s="7"/>
      <c r="DC144" s="7"/>
      <c r="DD144" s="7"/>
      <c r="DE144" s="50"/>
      <c r="DF144" s="7"/>
      <c r="DG144" s="7"/>
      <c r="DH144" s="7"/>
      <c r="DI144" s="7"/>
      <c r="DJ144" s="7"/>
      <c r="DK144" s="50"/>
      <c r="DL144" s="50"/>
      <c r="DM144" s="50"/>
      <c r="DN144" s="51"/>
      <c r="DO144" s="59"/>
      <c r="DP144" s="46"/>
      <c r="DQ144" s="46"/>
      <c r="DR144" s="46"/>
      <c r="DS144" s="46"/>
      <c r="DT144" s="49"/>
      <c r="DU144" s="46"/>
      <c r="DV144" s="50"/>
      <c r="DW144" s="50"/>
      <c r="DX144" s="51"/>
      <c r="DY144" s="50"/>
      <c r="DZ144" s="50"/>
      <c r="EA144" s="50"/>
      <c r="EB144" s="51"/>
      <c r="EC144" s="5"/>
      <c r="ED144" s="59"/>
      <c r="EE144" s="46"/>
      <c r="EF144" s="46"/>
      <c r="EG144" s="46"/>
      <c r="EH144" s="46"/>
      <c r="EI144" s="49"/>
      <c r="EJ144" s="46"/>
      <c r="EK144" s="50"/>
      <c r="EL144" s="50"/>
      <c r="EM144" s="51"/>
      <c r="EN144" s="50"/>
      <c r="EO144" s="50"/>
      <c r="EP144" s="50"/>
      <c r="EQ144" s="7"/>
      <c r="ER144" s="5"/>
      <c r="ES144">
        <f t="shared" si="33"/>
        <v>0</v>
      </c>
      <c r="EU144" s="16"/>
      <c r="EW144" s="16"/>
      <c r="EX144" s="16"/>
      <c r="EY144" s="16"/>
      <c r="FD144" s="16"/>
      <c r="FP144" s="16"/>
    </row>
    <row r="145" spans="1:172" x14ac:dyDescent="0.15">
      <c r="A145" s="47">
        <v>1000126</v>
      </c>
      <c r="B145" s="5"/>
      <c r="C145" s="45" t="str">
        <f>IF(A145="","",DBCS(VLOOKUP(A145,入力シート!A:E,3,FALSE)))</f>
        <v/>
      </c>
      <c r="D145" s="50"/>
      <c r="E145" s="50"/>
      <c r="F145" s="7"/>
      <c r="G145" s="123"/>
      <c r="H145" s="45"/>
      <c r="I145" s="51"/>
      <c r="J145" s="45"/>
      <c r="K145" s="51"/>
      <c r="L145" s="5"/>
      <c r="M145" s="10"/>
      <c r="N145" s="51"/>
      <c r="O145" s="123"/>
      <c r="P145" s="48"/>
      <c r="Q145" s="60"/>
      <c r="R145" s="51"/>
      <c r="S145" s="48"/>
      <c r="T145" s="51"/>
      <c r="U145" s="10"/>
      <c r="V145" s="59"/>
      <c r="W145" s="49"/>
      <c r="X145" s="59"/>
      <c r="Y145" s="49"/>
      <c r="Z145" s="59"/>
      <c r="AA145" s="49"/>
      <c r="AB145" s="46"/>
      <c r="AC145" s="48"/>
      <c r="AD145" s="45"/>
      <c r="AE145" s="50"/>
      <c r="AF145" s="50"/>
      <c r="AG145" s="51"/>
      <c r="AH145" s="45"/>
      <c r="AI145" s="46"/>
      <c r="AJ145" s="46"/>
      <c r="AK145" s="49"/>
      <c r="AL145" s="46"/>
      <c r="AM145" s="46"/>
      <c r="AN145" s="46"/>
      <c r="AO145" s="46"/>
      <c r="AP145" s="45"/>
      <c r="AQ145" s="50"/>
      <c r="AR145" s="60"/>
      <c r="AS145" s="50"/>
      <c r="AT145" s="58"/>
      <c r="AU145" s="50"/>
      <c r="AV145" s="60"/>
      <c r="AW145" s="60"/>
      <c r="AX145" s="60"/>
      <c r="AY145" s="129"/>
      <c r="AZ145" s="105"/>
      <c r="BA145" s="46"/>
      <c r="BB145" s="50"/>
      <c r="BC145" s="50"/>
      <c r="BD145" s="50"/>
      <c r="BE145" s="50"/>
      <c r="BF145" s="51"/>
      <c r="BG145" s="10"/>
      <c r="BH145" s="51"/>
      <c r="BI145" s="46"/>
      <c r="BJ145" s="50"/>
      <c r="BK145" s="50"/>
      <c r="BL145" s="50"/>
      <c r="BM145" s="50"/>
      <c r="BN145" s="51"/>
      <c r="BO145" s="50"/>
      <c r="BP145" s="50"/>
      <c r="BQ145" s="50"/>
      <c r="BR145" s="51"/>
      <c r="BS145" s="50"/>
      <c r="BT145" s="50"/>
      <c r="BU145" s="50"/>
      <c r="BV145" s="51"/>
      <c r="BW145" s="103"/>
      <c r="BX145" s="10"/>
      <c r="BY145" s="7"/>
      <c r="BZ145" s="7"/>
      <c r="CA145" s="7"/>
      <c r="CB145" s="7"/>
      <c r="CC145" s="7"/>
      <c r="CD145" s="108"/>
      <c r="CE145" s="59"/>
      <c r="CF145" s="60"/>
      <c r="CG145" s="60"/>
      <c r="CH145" s="60"/>
      <c r="CI145" s="60"/>
      <c r="CJ145" s="51"/>
      <c r="CK145" s="10"/>
      <c r="CL145" s="51"/>
      <c r="CM145" s="50"/>
      <c r="CN145" s="50"/>
      <c r="CO145" s="50"/>
      <c r="CP145" s="50"/>
      <c r="CQ145" s="50"/>
      <c r="CR145" s="51"/>
      <c r="CS145" s="50"/>
      <c r="CT145" s="50"/>
      <c r="CU145" s="50"/>
      <c r="CV145" s="51"/>
      <c r="CW145" s="50"/>
      <c r="CX145" s="50"/>
      <c r="CY145" s="50"/>
      <c r="CZ145" s="51"/>
      <c r="DA145" s="103"/>
      <c r="DB145" s="7"/>
      <c r="DC145" s="7"/>
      <c r="DD145" s="7"/>
      <c r="DE145" s="50"/>
      <c r="DF145" s="7"/>
      <c r="DG145" s="7"/>
      <c r="DH145" s="7"/>
      <c r="DI145" s="7"/>
      <c r="DJ145" s="7"/>
      <c r="DK145" s="50"/>
      <c r="DL145" s="50"/>
      <c r="DM145" s="50"/>
      <c r="DN145" s="51"/>
      <c r="DO145" s="59"/>
      <c r="DP145" s="46"/>
      <c r="DQ145" s="46"/>
      <c r="DR145" s="46"/>
      <c r="DS145" s="46"/>
      <c r="DT145" s="49"/>
      <c r="DU145" s="46"/>
      <c r="DV145" s="50"/>
      <c r="DW145" s="50"/>
      <c r="DX145" s="51"/>
      <c r="DY145" s="50"/>
      <c r="DZ145" s="50"/>
      <c r="EA145" s="50"/>
      <c r="EB145" s="51"/>
      <c r="EC145" s="5"/>
      <c r="ED145" s="59"/>
      <c r="EE145" s="46"/>
      <c r="EF145" s="46"/>
      <c r="EG145" s="46"/>
      <c r="EH145" s="46"/>
      <c r="EI145" s="49"/>
      <c r="EJ145" s="46"/>
      <c r="EK145" s="50"/>
      <c r="EL145" s="50"/>
      <c r="EM145" s="51"/>
      <c r="EN145" s="50"/>
      <c r="EO145" s="50"/>
      <c r="EP145" s="50"/>
      <c r="EQ145" s="7"/>
      <c r="ER145" s="5"/>
      <c r="ES145">
        <f t="shared" si="33"/>
        <v>0</v>
      </c>
      <c r="EU145" s="16"/>
      <c r="EW145" s="16"/>
      <c r="EX145" s="16"/>
      <c r="EY145" s="16"/>
      <c r="FD145" s="16"/>
      <c r="FP145" s="16"/>
    </row>
    <row r="146" spans="1:172" x14ac:dyDescent="0.15">
      <c r="A146" s="47">
        <v>1000127</v>
      </c>
      <c r="B146" s="5"/>
      <c r="C146" s="45" t="str">
        <f>IF(A146="","",DBCS(VLOOKUP(A146,入力シート!A:E,3,FALSE)))</f>
        <v/>
      </c>
      <c r="D146" s="50"/>
      <c r="E146" s="50"/>
      <c r="F146" s="7"/>
      <c r="G146" s="123"/>
      <c r="H146" s="45"/>
      <c r="I146" s="51"/>
      <c r="J146" s="45"/>
      <c r="K146" s="51"/>
      <c r="L146" s="5"/>
      <c r="M146" s="10"/>
      <c r="N146" s="51"/>
      <c r="O146" s="123"/>
      <c r="P146" s="48"/>
      <c r="Q146" s="60"/>
      <c r="R146" s="51"/>
      <c r="S146" s="48"/>
      <c r="T146" s="51"/>
      <c r="U146" s="10"/>
      <c r="V146" s="59"/>
      <c r="W146" s="49"/>
      <c r="X146" s="59"/>
      <c r="Y146" s="49"/>
      <c r="Z146" s="59"/>
      <c r="AA146" s="49"/>
      <c r="AB146" s="46"/>
      <c r="AC146" s="48"/>
      <c r="AD146" s="45"/>
      <c r="AE146" s="50"/>
      <c r="AF146" s="50"/>
      <c r="AG146" s="51"/>
      <c r="AH146" s="45"/>
      <c r="AI146" s="46"/>
      <c r="AJ146" s="46"/>
      <c r="AK146" s="49"/>
      <c r="AL146" s="46"/>
      <c r="AM146" s="46"/>
      <c r="AN146" s="46"/>
      <c r="AO146" s="46"/>
      <c r="AP146" s="45"/>
      <c r="AQ146" s="50"/>
      <c r="AR146" s="60"/>
      <c r="AS146" s="50"/>
      <c r="AT146" s="58"/>
      <c r="AU146" s="50"/>
      <c r="AV146" s="60"/>
      <c r="AW146" s="60"/>
      <c r="AX146" s="60"/>
      <c r="AY146" s="129"/>
      <c r="AZ146" s="105"/>
      <c r="BA146" s="46"/>
      <c r="BB146" s="50"/>
      <c r="BC146" s="50"/>
      <c r="BD146" s="50"/>
      <c r="BE146" s="50"/>
      <c r="BF146" s="51"/>
      <c r="BG146" s="10"/>
      <c r="BH146" s="51"/>
      <c r="BI146" s="46"/>
      <c r="BJ146" s="50"/>
      <c r="BK146" s="50"/>
      <c r="BL146" s="50"/>
      <c r="BM146" s="50"/>
      <c r="BN146" s="51"/>
      <c r="BO146" s="50"/>
      <c r="BP146" s="50"/>
      <c r="BQ146" s="50"/>
      <c r="BR146" s="51"/>
      <c r="BS146" s="50"/>
      <c r="BT146" s="50"/>
      <c r="BU146" s="50"/>
      <c r="BV146" s="51"/>
      <c r="BW146" s="103"/>
      <c r="BX146" s="10"/>
      <c r="BY146" s="7"/>
      <c r="BZ146" s="7"/>
      <c r="CA146" s="7"/>
      <c r="CB146" s="7"/>
      <c r="CC146" s="7"/>
      <c r="CD146" s="108"/>
      <c r="CE146" s="59"/>
      <c r="CF146" s="60"/>
      <c r="CG146" s="60"/>
      <c r="CH146" s="60"/>
      <c r="CI146" s="60"/>
      <c r="CJ146" s="51"/>
      <c r="CK146" s="10"/>
      <c r="CL146" s="51"/>
      <c r="CM146" s="50"/>
      <c r="CN146" s="50"/>
      <c r="CO146" s="50"/>
      <c r="CP146" s="50"/>
      <c r="CQ146" s="50"/>
      <c r="CR146" s="51"/>
      <c r="CS146" s="50"/>
      <c r="CT146" s="50"/>
      <c r="CU146" s="50"/>
      <c r="CV146" s="51"/>
      <c r="CW146" s="50"/>
      <c r="CX146" s="50"/>
      <c r="CY146" s="50"/>
      <c r="CZ146" s="51"/>
      <c r="DA146" s="103"/>
      <c r="DB146" s="7"/>
      <c r="DC146" s="7"/>
      <c r="DD146" s="7"/>
      <c r="DE146" s="50"/>
      <c r="DF146" s="7"/>
      <c r="DG146" s="7"/>
      <c r="DH146" s="7"/>
      <c r="DI146" s="7"/>
      <c r="DJ146" s="7"/>
      <c r="DK146" s="50"/>
      <c r="DL146" s="50"/>
      <c r="DM146" s="50"/>
      <c r="DN146" s="51"/>
      <c r="DO146" s="59"/>
      <c r="DP146" s="46"/>
      <c r="DQ146" s="46"/>
      <c r="DR146" s="46"/>
      <c r="DS146" s="46"/>
      <c r="DT146" s="49"/>
      <c r="DU146" s="46"/>
      <c r="DV146" s="50"/>
      <c r="DW146" s="50"/>
      <c r="DX146" s="51"/>
      <c r="DY146" s="50"/>
      <c r="DZ146" s="50"/>
      <c r="EA146" s="50"/>
      <c r="EB146" s="51"/>
      <c r="EC146" s="5"/>
      <c r="ED146" s="59"/>
      <c r="EE146" s="46"/>
      <c r="EF146" s="46"/>
      <c r="EG146" s="46"/>
      <c r="EH146" s="46"/>
      <c r="EI146" s="49"/>
      <c r="EJ146" s="46"/>
      <c r="EK146" s="50"/>
      <c r="EL146" s="50"/>
      <c r="EM146" s="51"/>
      <c r="EN146" s="50"/>
      <c r="EO146" s="50"/>
      <c r="EP146" s="50"/>
      <c r="EQ146" s="7"/>
      <c r="ER146" s="5"/>
      <c r="ES146">
        <f t="shared" si="33"/>
        <v>0</v>
      </c>
      <c r="EU146" s="16"/>
      <c r="EW146" s="16"/>
      <c r="EX146" s="16"/>
      <c r="EY146" s="16"/>
      <c r="FD146" s="16"/>
      <c r="FP146" s="16"/>
    </row>
    <row r="147" spans="1:172" x14ac:dyDescent="0.15">
      <c r="A147" s="47">
        <v>1000128</v>
      </c>
      <c r="B147" s="5"/>
      <c r="C147" s="45" t="str">
        <f>IF(A147="","",DBCS(VLOOKUP(A147,入力シート!A:E,3,FALSE)))</f>
        <v/>
      </c>
      <c r="D147" s="50"/>
      <c r="E147" s="50"/>
      <c r="F147" s="7"/>
      <c r="G147" s="123"/>
      <c r="H147" s="45"/>
      <c r="I147" s="51"/>
      <c r="J147" s="45"/>
      <c r="K147" s="51"/>
      <c r="L147" s="5"/>
      <c r="M147" s="10"/>
      <c r="N147" s="51"/>
      <c r="O147" s="123"/>
      <c r="P147" s="48"/>
      <c r="Q147" s="60"/>
      <c r="R147" s="51"/>
      <c r="S147" s="48"/>
      <c r="T147" s="51"/>
      <c r="U147" s="10"/>
      <c r="V147" s="59"/>
      <c r="W147" s="49"/>
      <c r="X147" s="59"/>
      <c r="Y147" s="49"/>
      <c r="Z147" s="59"/>
      <c r="AA147" s="49"/>
      <c r="AB147" s="46"/>
      <c r="AC147" s="48"/>
      <c r="AD147" s="45"/>
      <c r="AE147" s="50"/>
      <c r="AF147" s="50"/>
      <c r="AG147" s="51"/>
      <c r="AH147" s="45"/>
      <c r="AI147" s="46"/>
      <c r="AJ147" s="46"/>
      <c r="AK147" s="49"/>
      <c r="AL147" s="46"/>
      <c r="AM147" s="46"/>
      <c r="AN147" s="46"/>
      <c r="AO147" s="46"/>
      <c r="AP147" s="45"/>
      <c r="AQ147" s="50"/>
      <c r="AR147" s="60"/>
      <c r="AS147" s="50"/>
      <c r="AT147" s="58"/>
      <c r="AU147" s="50"/>
      <c r="AV147" s="60"/>
      <c r="AW147" s="60"/>
      <c r="AX147" s="60"/>
      <c r="AY147" s="129"/>
      <c r="AZ147" s="105"/>
      <c r="BA147" s="46"/>
      <c r="BB147" s="50"/>
      <c r="BC147" s="50"/>
      <c r="BD147" s="50"/>
      <c r="BE147" s="50"/>
      <c r="BF147" s="51"/>
      <c r="BG147" s="10"/>
      <c r="BH147" s="51"/>
      <c r="BI147" s="46"/>
      <c r="BJ147" s="50"/>
      <c r="BK147" s="50"/>
      <c r="BL147" s="50"/>
      <c r="BM147" s="50"/>
      <c r="BN147" s="51"/>
      <c r="BO147" s="50"/>
      <c r="BP147" s="50"/>
      <c r="BQ147" s="50"/>
      <c r="BR147" s="51"/>
      <c r="BS147" s="50"/>
      <c r="BT147" s="50"/>
      <c r="BU147" s="50"/>
      <c r="BV147" s="51"/>
      <c r="BW147" s="103"/>
      <c r="BX147" s="10"/>
      <c r="BY147" s="7"/>
      <c r="BZ147" s="7"/>
      <c r="CA147" s="7"/>
      <c r="CB147" s="7"/>
      <c r="CC147" s="7"/>
      <c r="CD147" s="108"/>
      <c r="CE147" s="59"/>
      <c r="CF147" s="60"/>
      <c r="CG147" s="60"/>
      <c r="CH147" s="60"/>
      <c r="CI147" s="60"/>
      <c r="CJ147" s="51"/>
      <c r="CK147" s="10"/>
      <c r="CL147" s="51"/>
      <c r="CM147" s="50"/>
      <c r="CN147" s="50"/>
      <c r="CO147" s="50"/>
      <c r="CP147" s="50"/>
      <c r="CQ147" s="50"/>
      <c r="CR147" s="51"/>
      <c r="CS147" s="50"/>
      <c r="CT147" s="50"/>
      <c r="CU147" s="50"/>
      <c r="CV147" s="51"/>
      <c r="CW147" s="50"/>
      <c r="CX147" s="50"/>
      <c r="CY147" s="50"/>
      <c r="CZ147" s="51"/>
      <c r="DA147" s="103"/>
      <c r="DB147" s="7"/>
      <c r="DC147" s="7"/>
      <c r="DD147" s="7"/>
      <c r="DE147" s="50"/>
      <c r="DF147" s="7"/>
      <c r="DG147" s="7"/>
      <c r="DH147" s="7"/>
      <c r="DI147" s="7"/>
      <c r="DJ147" s="7"/>
      <c r="DK147" s="50"/>
      <c r="DL147" s="50"/>
      <c r="DM147" s="50"/>
      <c r="DN147" s="51"/>
      <c r="DO147" s="59"/>
      <c r="DP147" s="46"/>
      <c r="DQ147" s="46"/>
      <c r="DR147" s="46"/>
      <c r="DS147" s="46"/>
      <c r="DT147" s="49"/>
      <c r="DU147" s="46"/>
      <c r="DV147" s="50"/>
      <c r="DW147" s="50"/>
      <c r="DX147" s="51"/>
      <c r="DY147" s="50"/>
      <c r="DZ147" s="50"/>
      <c r="EA147" s="50"/>
      <c r="EB147" s="51"/>
      <c r="EC147" s="5"/>
      <c r="ED147" s="59"/>
      <c r="EE147" s="46"/>
      <c r="EF147" s="46"/>
      <c r="EG147" s="46"/>
      <c r="EH147" s="46"/>
      <c r="EI147" s="49"/>
      <c r="EJ147" s="46"/>
      <c r="EK147" s="50"/>
      <c r="EL147" s="50"/>
      <c r="EM147" s="51"/>
      <c r="EN147" s="50"/>
      <c r="EO147" s="50"/>
      <c r="EP147" s="50"/>
      <c r="EQ147" s="7"/>
      <c r="ER147" s="5"/>
      <c r="ES147">
        <f t="shared" si="33"/>
        <v>0</v>
      </c>
      <c r="EU147" s="16"/>
      <c r="EW147" s="16"/>
      <c r="EX147" s="16"/>
      <c r="EY147" s="16"/>
      <c r="FD147" s="16"/>
      <c r="FP147" s="16"/>
    </row>
    <row r="148" spans="1:172" x14ac:dyDescent="0.15">
      <c r="A148" s="47">
        <v>1000129</v>
      </c>
      <c r="B148" s="5"/>
      <c r="C148" s="45" t="str">
        <f>IF(A148="","",DBCS(VLOOKUP(A148,入力シート!A:E,3,FALSE)))</f>
        <v/>
      </c>
      <c r="D148" s="50"/>
      <c r="E148" s="50"/>
      <c r="F148" s="7"/>
      <c r="G148" s="123"/>
      <c r="H148" s="45"/>
      <c r="I148" s="51"/>
      <c r="J148" s="45"/>
      <c r="K148" s="51"/>
      <c r="L148" s="5"/>
      <c r="M148" s="10"/>
      <c r="N148" s="51"/>
      <c r="O148" s="123"/>
      <c r="P148" s="48"/>
      <c r="Q148" s="60"/>
      <c r="R148" s="51"/>
      <c r="S148" s="48"/>
      <c r="T148" s="51"/>
      <c r="U148" s="10"/>
      <c r="V148" s="59"/>
      <c r="W148" s="49"/>
      <c r="X148" s="59"/>
      <c r="Y148" s="49"/>
      <c r="Z148" s="59"/>
      <c r="AA148" s="49"/>
      <c r="AB148" s="46"/>
      <c r="AC148" s="48"/>
      <c r="AD148" s="45"/>
      <c r="AE148" s="50"/>
      <c r="AF148" s="50"/>
      <c r="AG148" s="51"/>
      <c r="AH148" s="45"/>
      <c r="AI148" s="46"/>
      <c r="AJ148" s="46"/>
      <c r="AK148" s="49"/>
      <c r="AL148" s="46"/>
      <c r="AM148" s="46"/>
      <c r="AN148" s="46"/>
      <c r="AO148" s="46"/>
      <c r="AP148" s="45"/>
      <c r="AQ148" s="50"/>
      <c r="AR148" s="60"/>
      <c r="AS148" s="50"/>
      <c r="AT148" s="58"/>
      <c r="AU148" s="50"/>
      <c r="AV148" s="60"/>
      <c r="AW148" s="60"/>
      <c r="AX148" s="60"/>
      <c r="AY148" s="129"/>
      <c r="AZ148" s="105"/>
      <c r="BA148" s="46"/>
      <c r="BB148" s="50"/>
      <c r="BC148" s="50"/>
      <c r="BD148" s="50"/>
      <c r="BE148" s="50"/>
      <c r="BF148" s="51"/>
      <c r="BG148" s="10"/>
      <c r="BH148" s="51"/>
      <c r="BI148" s="46"/>
      <c r="BJ148" s="50"/>
      <c r="BK148" s="50"/>
      <c r="BL148" s="50"/>
      <c r="BM148" s="50"/>
      <c r="BN148" s="51"/>
      <c r="BO148" s="50"/>
      <c r="BP148" s="50"/>
      <c r="BQ148" s="50"/>
      <c r="BR148" s="51"/>
      <c r="BS148" s="50"/>
      <c r="BT148" s="50"/>
      <c r="BU148" s="50"/>
      <c r="BV148" s="51"/>
      <c r="BW148" s="103"/>
      <c r="BX148" s="10"/>
      <c r="BY148" s="7"/>
      <c r="BZ148" s="7"/>
      <c r="CA148" s="7"/>
      <c r="CB148" s="7"/>
      <c r="CC148" s="7"/>
      <c r="CD148" s="108"/>
      <c r="CE148" s="59"/>
      <c r="CF148" s="60"/>
      <c r="CG148" s="60"/>
      <c r="CH148" s="60"/>
      <c r="CI148" s="60"/>
      <c r="CJ148" s="51"/>
      <c r="CK148" s="10"/>
      <c r="CL148" s="51"/>
      <c r="CM148" s="50"/>
      <c r="CN148" s="50"/>
      <c r="CO148" s="50"/>
      <c r="CP148" s="50"/>
      <c r="CQ148" s="50"/>
      <c r="CR148" s="51"/>
      <c r="CS148" s="50"/>
      <c r="CT148" s="50"/>
      <c r="CU148" s="50"/>
      <c r="CV148" s="51"/>
      <c r="CW148" s="50"/>
      <c r="CX148" s="50"/>
      <c r="CY148" s="50"/>
      <c r="CZ148" s="51"/>
      <c r="DA148" s="103"/>
      <c r="DB148" s="7"/>
      <c r="DC148" s="7"/>
      <c r="DD148" s="7"/>
      <c r="DE148" s="50"/>
      <c r="DF148" s="7"/>
      <c r="DG148" s="7"/>
      <c r="DH148" s="7"/>
      <c r="DI148" s="7"/>
      <c r="DJ148" s="7"/>
      <c r="DK148" s="50"/>
      <c r="DL148" s="50"/>
      <c r="DM148" s="50"/>
      <c r="DN148" s="51"/>
      <c r="DO148" s="59"/>
      <c r="DP148" s="46"/>
      <c r="DQ148" s="46"/>
      <c r="DR148" s="46"/>
      <c r="DS148" s="46"/>
      <c r="DT148" s="49"/>
      <c r="DU148" s="46"/>
      <c r="DV148" s="50"/>
      <c r="DW148" s="50"/>
      <c r="DX148" s="51"/>
      <c r="DY148" s="50"/>
      <c r="DZ148" s="50"/>
      <c r="EA148" s="50"/>
      <c r="EB148" s="51"/>
      <c r="EC148" s="5"/>
      <c r="ED148" s="59"/>
      <c r="EE148" s="46"/>
      <c r="EF148" s="46"/>
      <c r="EG148" s="46"/>
      <c r="EH148" s="46"/>
      <c r="EI148" s="49"/>
      <c r="EJ148" s="46"/>
      <c r="EK148" s="50"/>
      <c r="EL148" s="50"/>
      <c r="EM148" s="51"/>
      <c r="EN148" s="50"/>
      <c r="EO148" s="50"/>
      <c r="EP148" s="50"/>
      <c r="EQ148" s="7"/>
      <c r="ER148" s="5"/>
      <c r="ES148">
        <f t="shared" si="33"/>
        <v>0</v>
      </c>
      <c r="EU148" s="16"/>
      <c r="EW148" s="16"/>
      <c r="EX148" s="16"/>
      <c r="EY148" s="16"/>
      <c r="FD148" s="16"/>
      <c r="FP148" s="16"/>
    </row>
    <row r="149" spans="1:172" x14ac:dyDescent="0.15">
      <c r="A149" s="47">
        <v>1000130</v>
      </c>
      <c r="B149" s="5"/>
      <c r="C149" s="45" t="str">
        <f>IF(A149="","",DBCS(VLOOKUP(A149,入力シート!A:E,3,FALSE)))</f>
        <v/>
      </c>
      <c r="D149" s="50"/>
      <c r="E149" s="50"/>
      <c r="F149" s="7"/>
      <c r="G149" s="123"/>
      <c r="H149" s="45"/>
      <c r="I149" s="51"/>
      <c r="J149" s="45"/>
      <c r="K149" s="51"/>
      <c r="L149" s="5"/>
      <c r="M149" s="10"/>
      <c r="N149" s="51"/>
      <c r="O149" s="123"/>
      <c r="P149" s="48"/>
      <c r="Q149" s="60"/>
      <c r="R149" s="51"/>
      <c r="S149" s="48"/>
      <c r="T149" s="51"/>
      <c r="U149" s="10"/>
      <c r="V149" s="59"/>
      <c r="W149" s="49"/>
      <c r="X149" s="59"/>
      <c r="Y149" s="49"/>
      <c r="Z149" s="59"/>
      <c r="AA149" s="49"/>
      <c r="AB149" s="46"/>
      <c r="AC149" s="48"/>
      <c r="AD149" s="45"/>
      <c r="AE149" s="50"/>
      <c r="AF149" s="50"/>
      <c r="AG149" s="51"/>
      <c r="AH149" s="45"/>
      <c r="AI149" s="46"/>
      <c r="AJ149" s="46"/>
      <c r="AK149" s="49"/>
      <c r="AL149" s="46"/>
      <c r="AM149" s="46"/>
      <c r="AN149" s="46"/>
      <c r="AO149" s="46"/>
      <c r="AP149" s="45"/>
      <c r="AQ149" s="50"/>
      <c r="AR149" s="60"/>
      <c r="AS149" s="50"/>
      <c r="AT149" s="58"/>
      <c r="AU149" s="50"/>
      <c r="AV149" s="60"/>
      <c r="AW149" s="60"/>
      <c r="AX149" s="60"/>
      <c r="AY149" s="129"/>
      <c r="AZ149" s="105"/>
      <c r="BA149" s="46"/>
      <c r="BB149" s="50"/>
      <c r="BC149" s="50"/>
      <c r="BD149" s="50"/>
      <c r="BE149" s="50"/>
      <c r="BF149" s="51"/>
      <c r="BG149" s="10"/>
      <c r="BH149" s="51"/>
      <c r="BI149" s="46"/>
      <c r="BJ149" s="50"/>
      <c r="BK149" s="50"/>
      <c r="BL149" s="50"/>
      <c r="BM149" s="50"/>
      <c r="BN149" s="51"/>
      <c r="BO149" s="50"/>
      <c r="BP149" s="50"/>
      <c r="BQ149" s="50"/>
      <c r="BR149" s="51"/>
      <c r="BS149" s="50"/>
      <c r="BT149" s="50"/>
      <c r="BU149" s="50"/>
      <c r="BV149" s="51"/>
      <c r="BW149" s="103"/>
      <c r="BX149" s="10"/>
      <c r="BY149" s="7"/>
      <c r="BZ149" s="7"/>
      <c r="CA149" s="7"/>
      <c r="CB149" s="7"/>
      <c r="CC149" s="7"/>
      <c r="CD149" s="108"/>
      <c r="CE149" s="59"/>
      <c r="CF149" s="60"/>
      <c r="CG149" s="60"/>
      <c r="CH149" s="60"/>
      <c r="CI149" s="60"/>
      <c r="CJ149" s="51"/>
      <c r="CK149" s="10"/>
      <c r="CL149" s="51"/>
      <c r="CM149" s="50"/>
      <c r="CN149" s="50"/>
      <c r="CO149" s="50"/>
      <c r="CP149" s="50"/>
      <c r="CQ149" s="50"/>
      <c r="CR149" s="51"/>
      <c r="CS149" s="50"/>
      <c r="CT149" s="50"/>
      <c r="CU149" s="50"/>
      <c r="CV149" s="51"/>
      <c r="CW149" s="50"/>
      <c r="CX149" s="50"/>
      <c r="CY149" s="50"/>
      <c r="CZ149" s="51"/>
      <c r="DA149" s="103"/>
      <c r="DB149" s="7"/>
      <c r="DC149" s="7"/>
      <c r="DD149" s="7"/>
      <c r="DE149" s="50"/>
      <c r="DF149" s="7"/>
      <c r="DG149" s="7"/>
      <c r="DH149" s="7"/>
      <c r="DI149" s="7"/>
      <c r="DJ149" s="7"/>
      <c r="DK149" s="50"/>
      <c r="DL149" s="50"/>
      <c r="DM149" s="50"/>
      <c r="DN149" s="51"/>
      <c r="DO149" s="59"/>
      <c r="DP149" s="46"/>
      <c r="DQ149" s="46"/>
      <c r="DR149" s="46"/>
      <c r="DS149" s="46"/>
      <c r="DT149" s="49"/>
      <c r="DU149" s="46"/>
      <c r="DV149" s="50"/>
      <c r="DW149" s="50"/>
      <c r="DX149" s="51"/>
      <c r="DY149" s="50"/>
      <c r="DZ149" s="50"/>
      <c r="EA149" s="50"/>
      <c r="EB149" s="51"/>
      <c r="EC149" s="5"/>
      <c r="ED149" s="59"/>
      <c r="EE149" s="46"/>
      <c r="EF149" s="46"/>
      <c r="EG149" s="46"/>
      <c r="EH149" s="46"/>
      <c r="EI149" s="49"/>
      <c r="EJ149" s="46"/>
      <c r="EK149" s="50"/>
      <c r="EL149" s="50"/>
      <c r="EM149" s="51"/>
      <c r="EN149" s="50"/>
      <c r="EO149" s="50"/>
      <c r="EP149" s="50"/>
      <c r="EQ149" s="7"/>
      <c r="ER149" s="5"/>
      <c r="ES149">
        <f t="shared" ref="ES149:ES212" si="34">IF(C149="", 0, 1)</f>
        <v>0</v>
      </c>
      <c r="EU149" s="16"/>
      <c r="EW149" s="16"/>
      <c r="EX149" s="16"/>
      <c r="EY149" s="16"/>
      <c r="FD149" s="16"/>
      <c r="FP149" s="16"/>
    </row>
    <row r="150" spans="1:172" x14ac:dyDescent="0.15">
      <c r="A150" s="47">
        <v>1000131</v>
      </c>
      <c r="B150" s="5"/>
      <c r="C150" s="45" t="str">
        <f>IF(A150="","",DBCS(VLOOKUP(A150,入力シート!A:E,3,FALSE)))</f>
        <v/>
      </c>
      <c r="D150" s="50"/>
      <c r="E150" s="50"/>
      <c r="F150" s="7"/>
      <c r="G150" s="123"/>
      <c r="H150" s="45"/>
      <c r="I150" s="51"/>
      <c r="J150" s="45"/>
      <c r="K150" s="51"/>
      <c r="L150" s="5"/>
      <c r="M150" s="10"/>
      <c r="N150" s="51"/>
      <c r="O150" s="123"/>
      <c r="P150" s="48"/>
      <c r="Q150" s="60"/>
      <c r="R150" s="51"/>
      <c r="S150" s="48"/>
      <c r="T150" s="51"/>
      <c r="U150" s="10"/>
      <c r="V150" s="59"/>
      <c r="W150" s="49"/>
      <c r="X150" s="59"/>
      <c r="Y150" s="49"/>
      <c r="Z150" s="59"/>
      <c r="AA150" s="49"/>
      <c r="AB150" s="46"/>
      <c r="AC150" s="48"/>
      <c r="AD150" s="45"/>
      <c r="AE150" s="50"/>
      <c r="AF150" s="50"/>
      <c r="AG150" s="51"/>
      <c r="AH150" s="45"/>
      <c r="AI150" s="46"/>
      <c r="AJ150" s="46"/>
      <c r="AK150" s="49"/>
      <c r="AL150" s="46"/>
      <c r="AM150" s="46"/>
      <c r="AN150" s="46"/>
      <c r="AO150" s="46"/>
      <c r="AP150" s="45"/>
      <c r="AQ150" s="50"/>
      <c r="AR150" s="60"/>
      <c r="AS150" s="50"/>
      <c r="AT150" s="58"/>
      <c r="AU150" s="50"/>
      <c r="AV150" s="60"/>
      <c r="AW150" s="60"/>
      <c r="AX150" s="60"/>
      <c r="AY150" s="129"/>
      <c r="AZ150" s="105"/>
      <c r="BA150" s="46"/>
      <c r="BB150" s="50"/>
      <c r="BC150" s="50"/>
      <c r="BD150" s="50"/>
      <c r="BE150" s="50"/>
      <c r="BF150" s="51"/>
      <c r="BG150" s="10"/>
      <c r="BH150" s="51"/>
      <c r="BI150" s="46"/>
      <c r="BJ150" s="50"/>
      <c r="BK150" s="50"/>
      <c r="BL150" s="50"/>
      <c r="BM150" s="50"/>
      <c r="BN150" s="51"/>
      <c r="BO150" s="50"/>
      <c r="BP150" s="50"/>
      <c r="BQ150" s="50"/>
      <c r="BR150" s="51"/>
      <c r="BS150" s="50"/>
      <c r="BT150" s="50"/>
      <c r="BU150" s="50"/>
      <c r="BV150" s="51"/>
      <c r="BW150" s="103"/>
      <c r="BX150" s="10"/>
      <c r="BY150" s="7"/>
      <c r="BZ150" s="7"/>
      <c r="CA150" s="7"/>
      <c r="CB150" s="7"/>
      <c r="CC150" s="7"/>
      <c r="CD150" s="108"/>
      <c r="CE150" s="59"/>
      <c r="CF150" s="60"/>
      <c r="CG150" s="60"/>
      <c r="CH150" s="60"/>
      <c r="CI150" s="60"/>
      <c r="CJ150" s="51"/>
      <c r="CK150" s="10"/>
      <c r="CL150" s="51"/>
      <c r="CM150" s="50"/>
      <c r="CN150" s="50"/>
      <c r="CO150" s="50"/>
      <c r="CP150" s="50"/>
      <c r="CQ150" s="50"/>
      <c r="CR150" s="51"/>
      <c r="CS150" s="50"/>
      <c r="CT150" s="50"/>
      <c r="CU150" s="50"/>
      <c r="CV150" s="51"/>
      <c r="CW150" s="50"/>
      <c r="CX150" s="50"/>
      <c r="CY150" s="50"/>
      <c r="CZ150" s="51"/>
      <c r="DA150" s="103"/>
      <c r="DB150" s="7"/>
      <c r="DC150" s="7"/>
      <c r="DD150" s="7"/>
      <c r="DE150" s="50"/>
      <c r="DF150" s="7"/>
      <c r="DG150" s="7"/>
      <c r="DH150" s="7"/>
      <c r="DI150" s="7"/>
      <c r="DJ150" s="7"/>
      <c r="DK150" s="50"/>
      <c r="DL150" s="50"/>
      <c r="DM150" s="50"/>
      <c r="DN150" s="51"/>
      <c r="DO150" s="59"/>
      <c r="DP150" s="46"/>
      <c r="DQ150" s="46"/>
      <c r="DR150" s="46"/>
      <c r="DS150" s="46"/>
      <c r="DT150" s="49"/>
      <c r="DU150" s="46"/>
      <c r="DV150" s="50"/>
      <c r="DW150" s="50"/>
      <c r="DX150" s="51"/>
      <c r="DY150" s="50"/>
      <c r="DZ150" s="50"/>
      <c r="EA150" s="50"/>
      <c r="EB150" s="51"/>
      <c r="EC150" s="5"/>
      <c r="ED150" s="59"/>
      <c r="EE150" s="46"/>
      <c r="EF150" s="46"/>
      <c r="EG150" s="46"/>
      <c r="EH150" s="46"/>
      <c r="EI150" s="49"/>
      <c r="EJ150" s="46"/>
      <c r="EK150" s="50"/>
      <c r="EL150" s="50"/>
      <c r="EM150" s="51"/>
      <c r="EN150" s="50"/>
      <c r="EO150" s="50"/>
      <c r="EP150" s="50"/>
      <c r="EQ150" s="7"/>
      <c r="ER150" s="5"/>
      <c r="ES150">
        <f t="shared" si="34"/>
        <v>0</v>
      </c>
      <c r="EU150" s="16"/>
      <c r="EW150" s="16"/>
      <c r="EX150" s="16"/>
      <c r="EY150" s="16"/>
      <c r="FD150" s="16"/>
      <c r="FP150" s="16"/>
    </row>
    <row r="151" spans="1:172" x14ac:dyDescent="0.15">
      <c r="A151" s="47">
        <v>1000132</v>
      </c>
      <c r="B151" s="5"/>
      <c r="C151" s="45" t="str">
        <f>IF(A151="","",DBCS(VLOOKUP(A151,入力シート!A:E,3,FALSE)))</f>
        <v/>
      </c>
      <c r="D151" s="50"/>
      <c r="E151" s="50"/>
      <c r="F151" s="7"/>
      <c r="G151" s="123"/>
      <c r="H151" s="45"/>
      <c r="I151" s="51"/>
      <c r="J151" s="45"/>
      <c r="K151" s="51"/>
      <c r="L151" s="5"/>
      <c r="M151" s="10"/>
      <c r="N151" s="51"/>
      <c r="O151" s="123"/>
      <c r="P151" s="48"/>
      <c r="Q151" s="60"/>
      <c r="R151" s="51"/>
      <c r="S151" s="48"/>
      <c r="T151" s="51"/>
      <c r="U151" s="10"/>
      <c r="V151" s="59"/>
      <c r="W151" s="49"/>
      <c r="X151" s="59"/>
      <c r="Y151" s="49"/>
      <c r="Z151" s="59"/>
      <c r="AA151" s="49"/>
      <c r="AB151" s="46"/>
      <c r="AC151" s="48"/>
      <c r="AD151" s="45"/>
      <c r="AE151" s="50"/>
      <c r="AF151" s="50"/>
      <c r="AG151" s="51"/>
      <c r="AH151" s="45"/>
      <c r="AI151" s="46"/>
      <c r="AJ151" s="46"/>
      <c r="AK151" s="49"/>
      <c r="AL151" s="46"/>
      <c r="AM151" s="46"/>
      <c r="AN151" s="46"/>
      <c r="AO151" s="46"/>
      <c r="AP151" s="45"/>
      <c r="AQ151" s="50"/>
      <c r="AR151" s="60"/>
      <c r="AS151" s="50"/>
      <c r="AT151" s="58"/>
      <c r="AU151" s="50"/>
      <c r="AV151" s="60"/>
      <c r="AW151" s="60"/>
      <c r="AX151" s="60"/>
      <c r="AY151" s="129"/>
      <c r="AZ151" s="105"/>
      <c r="BA151" s="46"/>
      <c r="BB151" s="50"/>
      <c r="BC151" s="50"/>
      <c r="BD151" s="50"/>
      <c r="BE151" s="50"/>
      <c r="BF151" s="51"/>
      <c r="BG151" s="10"/>
      <c r="BH151" s="51"/>
      <c r="BI151" s="46"/>
      <c r="BJ151" s="50"/>
      <c r="BK151" s="50"/>
      <c r="BL151" s="50"/>
      <c r="BM151" s="50"/>
      <c r="BN151" s="51"/>
      <c r="BO151" s="50"/>
      <c r="BP151" s="50"/>
      <c r="BQ151" s="50"/>
      <c r="BR151" s="51"/>
      <c r="BS151" s="50"/>
      <c r="BT151" s="50"/>
      <c r="BU151" s="50"/>
      <c r="BV151" s="51"/>
      <c r="BW151" s="103"/>
      <c r="BX151" s="10"/>
      <c r="BY151" s="7"/>
      <c r="BZ151" s="7"/>
      <c r="CA151" s="7"/>
      <c r="CB151" s="7"/>
      <c r="CC151" s="7"/>
      <c r="CD151" s="108"/>
      <c r="CE151" s="59"/>
      <c r="CF151" s="60"/>
      <c r="CG151" s="60"/>
      <c r="CH151" s="60"/>
      <c r="CI151" s="60"/>
      <c r="CJ151" s="51"/>
      <c r="CK151" s="10"/>
      <c r="CL151" s="51"/>
      <c r="CM151" s="50"/>
      <c r="CN151" s="50"/>
      <c r="CO151" s="50"/>
      <c r="CP151" s="50"/>
      <c r="CQ151" s="50"/>
      <c r="CR151" s="51"/>
      <c r="CS151" s="50"/>
      <c r="CT151" s="50"/>
      <c r="CU151" s="50"/>
      <c r="CV151" s="51"/>
      <c r="CW151" s="50"/>
      <c r="CX151" s="50"/>
      <c r="CY151" s="50"/>
      <c r="CZ151" s="51"/>
      <c r="DA151" s="103"/>
      <c r="DB151" s="7"/>
      <c r="DC151" s="7"/>
      <c r="DD151" s="7"/>
      <c r="DE151" s="50"/>
      <c r="DF151" s="7"/>
      <c r="DG151" s="7"/>
      <c r="DH151" s="7"/>
      <c r="DI151" s="7"/>
      <c r="DJ151" s="7"/>
      <c r="DK151" s="50"/>
      <c r="DL151" s="50"/>
      <c r="DM151" s="50"/>
      <c r="DN151" s="51"/>
      <c r="DO151" s="59"/>
      <c r="DP151" s="46"/>
      <c r="DQ151" s="46"/>
      <c r="DR151" s="46"/>
      <c r="DS151" s="46"/>
      <c r="DT151" s="49"/>
      <c r="DU151" s="46"/>
      <c r="DV151" s="50"/>
      <c r="DW151" s="50"/>
      <c r="DX151" s="51"/>
      <c r="DY151" s="50"/>
      <c r="DZ151" s="50"/>
      <c r="EA151" s="50"/>
      <c r="EB151" s="51"/>
      <c r="EC151" s="5"/>
      <c r="ED151" s="59"/>
      <c r="EE151" s="46"/>
      <c r="EF151" s="46"/>
      <c r="EG151" s="46"/>
      <c r="EH151" s="46"/>
      <c r="EI151" s="49"/>
      <c r="EJ151" s="46"/>
      <c r="EK151" s="50"/>
      <c r="EL151" s="50"/>
      <c r="EM151" s="51"/>
      <c r="EN151" s="50"/>
      <c r="EO151" s="50"/>
      <c r="EP151" s="50"/>
      <c r="EQ151" s="7"/>
      <c r="ER151" s="5"/>
      <c r="ES151">
        <f t="shared" si="34"/>
        <v>0</v>
      </c>
      <c r="EU151" s="16"/>
      <c r="EW151" s="16"/>
      <c r="EX151" s="16"/>
      <c r="EY151" s="16"/>
      <c r="FD151" s="16"/>
      <c r="FP151" s="16"/>
    </row>
    <row r="152" spans="1:172" x14ac:dyDescent="0.15">
      <c r="A152" s="47">
        <v>1000133</v>
      </c>
      <c r="B152" s="5"/>
      <c r="C152" s="45" t="str">
        <f>IF(A152="","",DBCS(VLOOKUP(A152,入力シート!A:E,3,FALSE)))</f>
        <v/>
      </c>
      <c r="D152" s="50"/>
      <c r="E152" s="50"/>
      <c r="F152" s="7"/>
      <c r="G152" s="123"/>
      <c r="H152" s="45"/>
      <c r="I152" s="51"/>
      <c r="J152" s="45"/>
      <c r="K152" s="51"/>
      <c r="L152" s="5"/>
      <c r="M152" s="10"/>
      <c r="N152" s="51"/>
      <c r="O152" s="123"/>
      <c r="P152" s="48"/>
      <c r="Q152" s="60"/>
      <c r="R152" s="51"/>
      <c r="S152" s="48"/>
      <c r="T152" s="51"/>
      <c r="U152" s="10"/>
      <c r="V152" s="59"/>
      <c r="W152" s="49"/>
      <c r="X152" s="59"/>
      <c r="Y152" s="49"/>
      <c r="Z152" s="59"/>
      <c r="AA152" s="49"/>
      <c r="AB152" s="46"/>
      <c r="AC152" s="48"/>
      <c r="AD152" s="45"/>
      <c r="AE152" s="50"/>
      <c r="AF152" s="50"/>
      <c r="AG152" s="51"/>
      <c r="AH152" s="45"/>
      <c r="AI152" s="46"/>
      <c r="AJ152" s="46"/>
      <c r="AK152" s="49"/>
      <c r="AL152" s="46"/>
      <c r="AM152" s="46"/>
      <c r="AN152" s="46"/>
      <c r="AO152" s="46"/>
      <c r="AP152" s="45"/>
      <c r="AQ152" s="50"/>
      <c r="AR152" s="60"/>
      <c r="AS152" s="50"/>
      <c r="AT152" s="58"/>
      <c r="AU152" s="50"/>
      <c r="AV152" s="60"/>
      <c r="AW152" s="60"/>
      <c r="AX152" s="60"/>
      <c r="AY152" s="129"/>
      <c r="AZ152" s="105"/>
      <c r="BA152" s="46"/>
      <c r="BB152" s="50"/>
      <c r="BC152" s="50"/>
      <c r="BD152" s="50"/>
      <c r="BE152" s="50"/>
      <c r="BF152" s="51"/>
      <c r="BG152" s="10"/>
      <c r="BH152" s="51"/>
      <c r="BI152" s="46"/>
      <c r="BJ152" s="50"/>
      <c r="BK152" s="50"/>
      <c r="BL152" s="50"/>
      <c r="BM152" s="50"/>
      <c r="BN152" s="51"/>
      <c r="BO152" s="50"/>
      <c r="BP152" s="50"/>
      <c r="BQ152" s="50"/>
      <c r="BR152" s="51"/>
      <c r="BS152" s="50"/>
      <c r="BT152" s="50"/>
      <c r="BU152" s="50"/>
      <c r="BV152" s="51"/>
      <c r="BW152" s="103"/>
      <c r="BX152" s="10"/>
      <c r="BY152" s="7"/>
      <c r="BZ152" s="7"/>
      <c r="CA152" s="7"/>
      <c r="CB152" s="7"/>
      <c r="CC152" s="7"/>
      <c r="CD152" s="108"/>
      <c r="CE152" s="59"/>
      <c r="CF152" s="60"/>
      <c r="CG152" s="60"/>
      <c r="CH152" s="60"/>
      <c r="CI152" s="60"/>
      <c r="CJ152" s="51"/>
      <c r="CK152" s="10"/>
      <c r="CL152" s="51"/>
      <c r="CM152" s="50"/>
      <c r="CN152" s="50"/>
      <c r="CO152" s="50"/>
      <c r="CP152" s="50"/>
      <c r="CQ152" s="50"/>
      <c r="CR152" s="51"/>
      <c r="CS152" s="50"/>
      <c r="CT152" s="50"/>
      <c r="CU152" s="50"/>
      <c r="CV152" s="51"/>
      <c r="CW152" s="50"/>
      <c r="CX152" s="50"/>
      <c r="CY152" s="50"/>
      <c r="CZ152" s="51"/>
      <c r="DA152" s="103"/>
      <c r="DB152" s="7"/>
      <c r="DC152" s="7"/>
      <c r="DD152" s="7"/>
      <c r="DE152" s="50"/>
      <c r="DF152" s="7"/>
      <c r="DG152" s="7"/>
      <c r="DH152" s="7"/>
      <c r="DI152" s="7"/>
      <c r="DJ152" s="7"/>
      <c r="DK152" s="50"/>
      <c r="DL152" s="50"/>
      <c r="DM152" s="50"/>
      <c r="DN152" s="51"/>
      <c r="DO152" s="59"/>
      <c r="DP152" s="46"/>
      <c r="DQ152" s="46"/>
      <c r="DR152" s="46"/>
      <c r="DS152" s="46"/>
      <c r="DT152" s="49"/>
      <c r="DU152" s="46"/>
      <c r="DV152" s="50"/>
      <c r="DW152" s="50"/>
      <c r="DX152" s="51"/>
      <c r="DY152" s="50"/>
      <c r="DZ152" s="50"/>
      <c r="EA152" s="50"/>
      <c r="EB152" s="51"/>
      <c r="EC152" s="5"/>
      <c r="ED152" s="59"/>
      <c r="EE152" s="46"/>
      <c r="EF152" s="46"/>
      <c r="EG152" s="46"/>
      <c r="EH152" s="46"/>
      <c r="EI152" s="49"/>
      <c r="EJ152" s="46"/>
      <c r="EK152" s="50"/>
      <c r="EL152" s="50"/>
      <c r="EM152" s="51"/>
      <c r="EN152" s="50"/>
      <c r="EO152" s="50"/>
      <c r="EP152" s="50"/>
      <c r="EQ152" s="7"/>
      <c r="ER152" s="5"/>
      <c r="ES152">
        <f t="shared" si="34"/>
        <v>0</v>
      </c>
      <c r="EU152" s="16"/>
      <c r="EW152" s="16"/>
      <c r="EX152" s="16"/>
      <c r="EY152" s="16"/>
      <c r="FD152" s="16"/>
      <c r="FP152" s="16"/>
    </row>
    <row r="153" spans="1:172" x14ac:dyDescent="0.15">
      <c r="A153" s="47">
        <v>1000134</v>
      </c>
      <c r="B153" s="5"/>
      <c r="C153" s="45" t="str">
        <f>IF(A153="","",DBCS(VLOOKUP(A153,入力シート!A:E,3,FALSE)))</f>
        <v/>
      </c>
      <c r="D153" s="50"/>
      <c r="E153" s="50"/>
      <c r="F153" s="7"/>
      <c r="G153" s="123"/>
      <c r="H153" s="45"/>
      <c r="I153" s="51"/>
      <c r="J153" s="45"/>
      <c r="K153" s="51"/>
      <c r="L153" s="5"/>
      <c r="M153" s="10"/>
      <c r="N153" s="51"/>
      <c r="O153" s="123"/>
      <c r="P153" s="48"/>
      <c r="Q153" s="60"/>
      <c r="R153" s="51"/>
      <c r="S153" s="48"/>
      <c r="T153" s="51"/>
      <c r="U153" s="10"/>
      <c r="V153" s="59"/>
      <c r="W153" s="49"/>
      <c r="X153" s="59"/>
      <c r="Y153" s="49"/>
      <c r="Z153" s="59"/>
      <c r="AA153" s="49"/>
      <c r="AB153" s="46"/>
      <c r="AC153" s="48"/>
      <c r="AD153" s="45"/>
      <c r="AE153" s="50"/>
      <c r="AF153" s="50"/>
      <c r="AG153" s="51"/>
      <c r="AH153" s="45"/>
      <c r="AI153" s="46"/>
      <c r="AJ153" s="46"/>
      <c r="AK153" s="49"/>
      <c r="AL153" s="46"/>
      <c r="AM153" s="46"/>
      <c r="AN153" s="46"/>
      <c r="AO153" s="46"/>
      <c r="AP153" s="45"/>
      <c r="AQ153" s="50"/>
      <c r="AR153" s="60"/>
      <c r="AS153" s="50"/>
      <c r="AT153" s="58"/>
      <c r="AU153" s="50"/>
      <c r="AV153" s="60"/>
      <c r="AW153" s="60"/>
      <c r="AX153" s="60"/>
      <c r="AY153" s="129"/>
      <c r="AZ153" s="105"/>
      <c r="BA153" s="46"/>
      <c r="BB153" s="50"/>
      <c r="BC153" s="50"/>
      <c r="BD153" s="50"/>
      <c r="BE153" s="50"/>
      <c r="BF153" s="51"/>
      <c r="BG153" s="10"/>
      <c r="BH153" s="51"/>
      <c r="BI153" s="46"/>
      <c r="BJ153" s="50"/>
      <c r="BK153" s="50"/>
      <c r="BL153" s="50"/>
      <c r="BM153" s="50"/>
      <c r="BN153" s="51"/>
      <c r="BO153" s="50"/>
      <c r="BP153" s="50"/>
      <c r="BQ153" s="50"/>
      <c r="BR153" s="51"/>
      <c r="BS153" s="50"/>
      <c r="BT153" s="50"/>
      <c r="BU153" s="50"/>
      <c r="BV153" s="51"/>
      <c r="BW153" s="103"/>
      <c r="BX153" s="10"/>
      <c r="BY153" s="7"/>
      <c r="BZ153" s="7"/>
      <c r="CA153" s="7"/>
      <c r="CB153" s="7"/>
      <c r="CC153" s="7"/>
      <c r="CD153" s="108"/>
      <c r="CE153" s="59"/>
      <c r="CF153" s="60"/>
      <c r="CG153" s="60"/>
      <c r="CH153" s="60"/>
      <c r="CI153" s="60"/>
      <c r="CJ153" s="51"/>
      <c r="CK153" s="10"/>
      <c r="CL153" s="51"/>
      <c r="CM153" s="50"/>
      <c r="CN153" s="50"/>
      <c r="CO153" s="50"/>
      <c r="CP153" s="50"/>
      <c r="CQ153" s="50"/>
      <c r="CR153" s="51"/>
      <c r="CS153" s="50"/>
      <c r="CT153" s="50"/>
      <c r="CU153" s="50"/>
      <c r="CV153" s="51"/>
      <c r="CW153" s="50"/>
      <c r="CX153" s="50"/>
      <c r="CY153" s="50"/>
      <c r="CZ153" s="51"/>
      <c r="DA153" s="103"/>
      <c r="DB153" s="7"/>
      <c r="DC153" s="7"/>
      <c r="DD153" s="7"/>
      <c r="DE153" s="50"/>
      <c r="DF153" s="7"/>
      <c r="DG153" s="7"/>
      <c r="DH153" s="7"/>
      <c r="DI153" s="7"/>
      <c r="DJ153" s="7"/>
      <c r="DK153" s="50"/>
      <c r="DL153" s="50"/>
      <c r="DM153" s="50"/>
      <c r="DN153" s="51"/>
      <c r="DO153" s="59"/>
      <c r="DP153" s="46"/>
      <c r="DQ153" s="46"/>
      <c r="DR153" s="46"/>
      <c r="DS153" s="46"/>
      <c r="DT153" s="49"/>
      <c r="DU153" s="46"/>
      <c r="DV153" s="50"/>
      <c r="DW153" s="50"/>
      <c r="DX153" s="51"/>
      <c r="DY153" s="50"/>
      <c r="DZ153" s="50"/>
      <c r="EA153" s="50"/>
      <c r="EB153" s="51"/>
      <c r="EC153" s="5"/>
      <c r="ED153" s="59"/>
      <c r="EE153" s="46"/>
      <c r="EF153" s="46"/>
      <c r="EG153" s="46"/>
      <c r="EH153" s="46"/>
      <c r="EI153" s="49"/>
      <c r="EJ153" s="46"/>
      <c r="EK153" s="50"/>
      <c r="EL153" s="50"/>
      <c r="EM153" s="51"/>
      <c r="EN153" s="50"/>
      <c r="EO153" s="50"/>
      <c r="EP153" s="50"/>
      <c r="EQ153" s="7"/>
      <c r="ER153" s="5"/>
      <c r="ES153">
        <f t="shared" si="34"/>
        <v>0</v>
      </c>
      <c r="EU153" s="16"/>
      <c r="EW153" s="16"/>
      <c r="EX153" s="16"/>
      <c r="EY153" s="16"/>
      <c r="FD153" s="16"/>
      <c r="FP153" s="16"/>
    </row>
    <row r="154" spans="1:172" x14ac:dyDescent="0.15">
      <c r="A154" s="47">
        <v>1000135</v>
      </c>
      <c r="B154" s="5"/>
      <c r="C154" s="45" t="str">
        <f>IF(A154="","",DBCS(VLOOKUP(A154,入力シート!A:E,3,FALSE)))</f>
        <v/>
      </c>
      <c r="D154" s="50"/>
      <c r="E154" s="50"/>
      <c r="F154" s="7"/>
      <c r="G154" s="123"/>
      <c r="H154" s="45"/>
      <c r="I154" s="51"/>
      <c r="J154" s="45"/>
      <c r="K154" s="51"/>
      <c r="L154" s="5"/>
      <c r="M154" s="10"/>
      <c r="N154" s="51"/>
      <c r="O154" s="123"/>
      <c r="P154" s="48"/>
      <c r="Q154" s="60"/>
      <c r="R154" s="51"/>
      <c r="S154" s="48"/>
      <c r="T154" s="51"/>
      <c r="U154" s="10"/>
      <c r="V154" s="59"/>
      <c r="W154" s="49"/>
      <c r="X154" s="59"/>
      <c r="Y154" s="49"/>
      <c r="Z154" s="59"/>
      <c r="AA154" s="49"/>
      <c r="AB154" s="46"/>
      <c r="AC154" s="48"/>
      <c r="AD154" s="45"/>
      <c r="AE154" s="50"/>
      <c r="AF154" s="50"/>
      <c r="AG154" s="51"/>
      <c r="AH154" s="45"/>
      <c r="AI154" s="46"/>
      <c r="AJ154" s="46"/>
      <c r="AK154" s="49"/>
      <c r="AL154" s="46"/>
      <c r="AM154" s="46"/>
      <c r="AN154" s="46"/>
      <c r="AO154" s="46"/>
      <c r="AP154" s="45"/>
      <c r="AQ154" s="50"/>
      <c r="AR154" s="60"/>
      <c r="AS154" s="50"/>
      <c r="AT154" s="58"/>
      <c r="AU154" s="50"/>
      <c r="AV154" s="60"/>
      <c r="AW154" s="60"/>
      <c r="AX154" s="60"/>
      <c r="AY154" s="129"/>
      <c r="AZ154" s="105"/>
      <c r="BA154" s="46"/>
      <c r="BB154" s="50"/>
      <c r="BC154" s="50"/>
      <c r="BD154" s="50"/>
      <c r="BE154" s="50"/>
      <c r="BF154" s="51"/>
      <c r="BG154" s="10"/>
      <c r="BH154" s="51"/>
      <c r="BI154" s="46"/>
      <c r="BJ154" s="50"/>
      <c r="BK154" s="50"/>
      <c r="BL154" s="50"/>
      <c r="BM154" s="50"/>
      <c r="BN154" s="51"/>
      <c r="BO154" s="50"/>
      <c r="BP154" s="50"/>
      <c r="BQ154" s="50"/>
      <c r="BR154" s="51"/>
      <c r="BS154" s="50"/>
      <c r="BT154" s="50"/>
      <c r="BU154" s="50"/>
      <c r="BV154" s="51"/>
      <c r="BW154" s="103"/>
      <c r="BX154" s="10"/>
      <c r="BY154" s="7"/>
      <c r="BZ154" s="7"/>
      <c r="CA154" s="7"/>
      <c r="CB154" s="7"/>
      <c r="CC154" s="7"/>
      <c r="CD154" s="108"/>
      <c r="CE154" s="59"/>
      <c r="CF154" s="60"/>
      <c r="CG154" s="60"/>
      <c r="CH154" s="60"/>
      <c r="CI154" s="60"/>
      <c r="CJ154" s="51"/>
      <c r="CK154" s="10"/>
      <c r="CL154" s="51"/>
      <c r="CM154" s="50"/>
      <c r="CN154" s="50"/>
      <c r="CO154" s="50"/>
      <c r="CP154" s="50"/>
      <c r="CQ154" s="50"/>
      <c r="CR154" s="51"/>
      <c r="CS154" s="50"/>
      <c r="CT154" s="50"/>
      <c r="CU154" s="50"/>
      <c r="CV154" s="51"/>
      <c r="CW154" s="50"/>
      <c r="CX154" s="50"/>
      <c r="CY154" s="50"/>
      <c r="CZ154" s="51"/>
      <c r="DA154" s="103"/>
      <c r="DB154" s="7"/>
      <c r="DC154" s="7"/>
      <c r="DD154" s="7"/>
      <c r="DE154" s="50"/>
      <c r="DF154" s="7"/>
      <c r="DG154" s="7"/>
      <c r="DH154" s="7"/>
      <c r="DI154" s="7"/>
      <c r="DJ154" s="7"/>
      <c r="DK154" s="50"/>
      <c r="DL154" s="50"/>
      <c r="DM154" s="50"/>
      <c r="DN154" s="51"/>
      <c r="DO154" s="59"/>
      <c r="DP154" s="46"/>
      <c r="DQ154" s="46"/>
      <c r="DR154" s="46"/>
      <c r="DS154" s="46"/>
      <c r="DT154" s="49"/>
      <c r="DU154" s="46"/>
      <c r="DV154" s="50"/>
      <c r="DW154" s="50"/>
      <c r="DX154" s="51"/>
      <c r="DY154" s="50"/>
      <c r="DZ154" s="50"/>
      <c r="EA154" s="50"/>
      <c r="EB154" s="51"/>
      <c r="EC154" s="5"/>
      <c r="ED154" s="59"/>
      <c r="EE154" s="46"/>
      <c r="EF154" s="46"/>
      <c r="EG154" s="46"/>
      <c r="EH154" s="46"/>
      <c r="EI154" s="49"/>
      <c r="EJ154" s="46"/>
      <c r="EK154" s="50"/>
      <c r="EL154" s="50"/>
      <c r="EM154" s="51"/>
      <c r="EN154" s="50"/>
      <c r="EO154" s="50"/>
      <c r="EP154" s="50"/>
      <c r="EQ154" s="7"/>
      <c r="ER154" s="5"/>
      <c r="ES154">
        <f t="shared" si="34"/>
        <v>0</v>
      </c>
      <c r="EU154" s="16"/>
      <c r="EW154" s="16"/>
      <c r="EX154" s="16"/>
      <c r="EY154" s="16"/>
      <c r="FD154" s="16"/>
      <c r="FP154" s="16"/>
    </row>
    <row r="155" spans="1:172" x14ac:dyDescent="0.15">
      <c r="A155" s="47">
        <v>1000136</v>
      </c>
      <c r="B155" s="5"/>
      <c r="C155" s="45" t="str">
        <f>IF(A155="","",DBCS(VLOOKUP(A155,入力シート!A:E,3,FALSE)))</f>
        <v/>
      </c>
      <c r="D155" s="50"/>
      <c r="E155" s="50"/>
      <c r="F155" s="7"/>
      <c r="G155" s="123"/>
      <c r="H155" s="45"/>
      <c r="I155" s="51"/>
      <c r="J155" s="45"/>
      <c r="K155" s="51"/>
      <c r="L155" s="5"/>
      <c r="M155" s="10"/>
      <c r="N155" s="51"/>
      <c r="O155" s="123"/>
      <c r="P155" s="48"/>
      <c r="Q155" s="60"/>
      <c r="R155" s="51"/>
      <c r="S155" s="48"/>
      <c r="T155" s="51"/>
      <c r="U155" s="10"/>
      <c r="V155" s="59"/>
      <c r="W155" s="49"/>
      <c r="X155" s="59"/>
      <c r="Y155" s="49"/>
      <c r="Z155" s="59"/>
      <c r="AA155" s="49"/>
      <c r="AB155" s="46"/>
      <c r="AC155" s="48"/>
      <c r="AD155" s="45"/>
      <c r="AE155" s="50"/>
      <c r="AF155" s="50"/>
      <c r="AG155" s="51"/>
      <c r="AH155" s="45"/>
      <c r="AI155" s="46"/>
      <c r="AJ155" s="46"/>
      <c r="AK155" s="49"/>
      <c r="AL155" s="46"/>
      <c r="AM155" s="46"/>
      <c r="AN155" s="46"/>
      <c r="AO155" s="46"/>
      <c r="AP155" s="45"/>
      <c r="AQ155" s="50"/>
      <c r="AR155" s="60"/>
      <c r="AS155" s="50"/>
      <c r="AT155" s="58"/>
      <c r="AU155" s="50"/>
      <c r="AV155" s="60"/>
      <c r="AW155" s="60"/>
      <c r="AX155" s="60"/>
      <c r="AY155" s="129"/>
      <c r="AZ155" s="105"/>
      <c r="BA155" s="46"/>
      <c r="BB155" s="50"/>
      <c r="BC155" s="50"/>
      <c r="BD155" s="50"/>
      <c r="BE155" s="50"/>
      <c r="BF155" s="51"/>
      <c r="BG155" s="10"/>
      <c r="BH155" s="51"/>
      <c r="BI155" s="46"/>
      <c r="BJ155" s="50"/>
      <c r="BK155" s="50"/>
      <c r="BL155" s="50"/>
      <c r="BM155" s="50"/>
      <c r="BN155" s="51"/>
      <c r="BO155" s="50"/>
      <c r="BP155" s="50"/>
      <c r="BQ155" s="50"/>
      <c r="BR155" s="51"/>
      <c r="BS155" s="50"/>
      <c r="BT155" s="50"/>
      <c r="BU155" s="50"/>
      <c r="BV155" s="51"/>
      <c r="BW155" s="103"/>
      <c r="BX155" s="10"/>
      <c r="BY155" s="7"/>
      <c r="BZ155" s="7"/>
      <c r="CA155" s="7"/>
      <c r="CB155" s="7"/>
      <c r="CC155" s="7"/>
      <c r="CD155" s="108"/>
      <c r="CE155" s="59"/>
      <c r="CF155" s="60"/>
      <c r="CG155" s="60"/>
      <c r="CH155" s="60"/>
      <c r="CI155" s="60"/>
      <c r="CJ155" s="51"/>
      <c r="CK155" s="10"/>
      <c r="CL155" s="51"/>
      <c r="CM155" s="50"/>
      <c r="CN155" s="50"/>
      <c r="CO155" s="50"/>
      <c r="CP155" s="50"/>
      <c r="CQ155" s="50"/>
      <c r="CR155" s="51"/>
      <c r="CS155" s="50"/>
      <c r="CT155" s="50"/>
      <c r="CU155" s="50"/>
      <c r="CV155" s="51"/>
      <c r="CW155" s="50"/>
      <c r="CX155" s="50"/>
      <c r="CY155" s="50"/>
      <c r="CZ155" s="51"/>
      <c r="DA155" s="103"/>
      <c r="DB155" s="7"/>
      <c r="DC155" s="7"/>
      <c r="DD155" s="7"/>
      <c r="DE155" s="50"/>
      <c r="DF155" s="7"/>
      <c r="DG155" s="7"/>
      <c r="DH155" s="7"/>
      <c r="DI155" s="7"/>
      <c r="DJ155" s="7"/>
      <c r="DK155" s="50"/>
      <c r="DL155" s="50"/>
      <c r="DM155" s="50"/>
      <c r="DN155" s="51"/>
      <c r="DO155" s="59"/>
      <c r="DP155" s="46"/>
      <c r="DQ155" s="46"/>
      <c r="DR155" s="46"/>
      <c r="DS155" s="46"/>
      <c r="DT155" s="49"/>
      <c r="DU155" s="46"/>
      <c r="DV155" s="50"/>
      <c r="DW155" s="50"/>
      <c r="DX155" s="51"/>
      <c r="DY155" s="50"/>
      <c r="DZ155" s="50"/>
      <c r="EA155" s="50"/>
      <c r="EB155" s="51"/>
      <c r="EC155" s="5"/>
      <c r="ED155" s="59"/>
      <c r="EE155" s="46"/>
      <c r="EF155" s="46"/>
      <c r="EG155" s="46"/>
      <c r="EH155" s="46"/>
      <c r="EI155" s="49"/>
      <c r="EJ155" s="46"/>
      <c r="EK155" s="50"/>
      <c r="EL155" s="50"/>
      <c r="EM155" s="51"/>
      <c r="EN155" s="50"/>
      <c r="EO155" s="50"/>
      <c r="EP155" s="50"/>
      <c r="EQ155" s="7"/>
      <c r="ER155" s="5"/>
      <c r="ES155">
        <f t="shared" si="34"/>
        <v>0</v>
      </c>
      <c r="EU155" s="16"/>
      <c r="EW155" s="16"/>
      <c r="EX155" s="16"/>
      <c r="EY155" s="16"/>
      <c r="FD155" s="16"/>
      <c r="FP155" s="16"/>
    </row>
    <row r="156" spans="1:172" x14ac:dyDescent="0.15">
      <c r="A156" s="47">
        <v>1000137</v>
      </c>
      <c r="B156" s="5"/>
      <c r="C156" s="45" t="str">
        <f>IF(A156="","",DBCS(VLOOKUP(A156,入力シート!A:E,3,FALSE)))</f>
        <v/>
      </c>
      <c r="D156" s="50"/>
      <c r="E156" s="50"/>
      <c r="F156" s="7"/>
      <c r="G156" s="123"/>
      <c r="H156" s="45"/>
      <c r="I156" s="51"/>
      <c r="J156" s="45"/>
      <c r="K156" s="51"/>
      <c r="L156" s="5"/>
      <c r="M156" s="10"/>
      <c r="N156" s="51"/>
      <c r="O156" s="123"/>
      <c r="P156" s="48"/>
      <c r="Q156" s="60"/>
      <c r="R156" s="51"/>
      <c r="S156" s="48"/>
      <c r="T156" s="51"/>
      <c r="U156" s="10"/>
      <c r="V156" s="59"/>
      <c r="W156" s="49"/>
      <c r="X156" s="59"/>
      <c r="Y156" s="49"/>
      <c r="Z156" s="59"/>
      <c r="AA156" s="49"/>
      <c r="AB156" s="46"/>
      <c r="AC156" s="48"/>
      <c r="AD156" s="45"/>
      <c r="AE156" s="50"/>
      <c r="AF156" s="50"/>
      <c r="AG156" s="51"/>
      <c r="AH156" s="45"/>
      <c r="AI156" s="46"/>
      <c r="AJ156" s="46"/>
      <c r="AK156" s="49"/>
      <c r="AL156" s="46"/>
      <c r="AM156" s="46"/>
      <c r="AN156" s="46"/>
      <c r="AO156" s="46"/>
      <c r="AP156" s="45"/>
      <c r="AQ156" s="50"/>
      <c r="AR156" s="60"/>
      <c r="AS156" s="50"/>
      <c r="AT156" s="58"/>
      <c r="AU156" s="50"/>
      <c r="AV156" s="60"/>
      <c r="AW156" s="60"/>
      <c r="AX156" s="60"/>
      <c r="AY156" s="129"/>
      <c r="AZ156" s="105"/>
      <c r="BA156" s="46"/>
      <c r="BB156" s="50"/>
      <c r="BC156" s="50"/>
      <c r="BD156" s="50"/>
      <c r="BE156" s="50"/>
      <c r="BF156" s="51"/>
      <c r="BG156" s="10"/>
      <c r="BH156" s="51"/>
      <c r="BI156" s="46"/>
      <c r="BJ156" s="50"/>
      <c r="BK156" s="50"/>
      <c r="BL156" s="50"/>
      <c r="BM156" s="50"/>
      <c r="BN156" s="51"/>
      <c r="BO156" s="50"/>
      <c r="BP156" s="50"/>
      <c r="BQ156" s="50"/>
      <c r="BR156" s="51"/>
      <c r="BS156" s="50"/>
      <c r="BT156" s="50"/>
      <c r="BU156" s="50"/>
      <c r="BV156" s="51"/>
      <c r="BW156" s="103"/>
      <c r="BX156" s="10"/>
      <c r="BY156" s="7"/>
      <c r="BZ156" s="7"/>
      <c r="CA156" s="7"/>
      <c r="CB156" s="7"/>
      <c r="CC156" s="7"/>
      <c r="CD156" s="108"/>
      <c r="CE156" s="59"/>
      <c r="CF156" s="60"/>
      <c r="CG156" s="60"/>
      <c r="CH156" s="60"/>
      <c r="CI156" s="60"/>
      <c r="CJ156" s="51"/>
      <c r="CK156" s="10"/>
      <c r="CL156" s="51"/>
      <c r="CM156" s="50"/>
      <c r="CN156" s="50"/>
      <c r="CO156" s="50"/>
      <c r="CP156" s="50"/>
      <c r="CQ156" s="50"/>
      <c r="CR156" s="51"/>
      <c r="CS156" s="50"/>
      <c r="CT156" s="50"/>
      <c r="CU156" s="50"/>
      <c r="CV156" s="51"/>
      <c r="CW156" s="50"/>
      <c r="CX156" s="50"/>
      <c r="CY156" s="50"/>
      <c r="CZ156" s="51"/>
      <c r="DA156" s="103"/>
      <c r="DB156" s="7"/>
      <c r="DC156" s="7"/>
      <c r="DD156" s="7"/>
      <c r="DE156" s="50"/>
      <c r="DF156" s="7"/>
      <c r="DG156" s="7"/>
      <c r="DH156" s="7"/>
      <c r="DI156" s="7"/>
      <c r="DJ156" s="7"/>
      <c r="DK156" s="50"/>
      <c r="DL156" s="50"/>
      <c r="DM156" s="50"/>
      <c r="DN156" s="51"/>
      <c r="DO156" s="59"/>
      <c r="DP156" s="46"/>
      <c r="DQ156" s="46"/>
      <c r="DR156" s="46"/>
      <c r="DS156" s="46"/>
      <c r="DT156" s="49"/>
      <c r="DU156" s="46"/>
      <c r="DV156" s="50"/>
      <c r="DW156" s="50"/>
      <c r="DX156" s="51"/>
      <c r="DY156" s="50"/>
      <c r="DZ156" s="50"/>
      <c r="EA156" s="50"/>
      <c r="EB156" s="51"/>
      <c r="EC156" s="5"/>
      <c r="ED156" s="59"/>
      <c r="EE156" s="46"/>
      <c r="EF156" s="46"/>
      <c r="EG156" s="46"/>
      <c r="EH156" s="46"/>
      <c r="EI156" s="49"/>
      <c r="EJ156" s="46"/>
      <c r="EK156" s="50"/>
      <c r="EL156" s="50"/>
      <c r="EM156" s="51"/>
      <c r="EN156" s="50"/>
      <c r="EO156" s="50"/>
      <c r="EP156" s="50"/>
      <c r="EQ156" s="7"/>
      <c r="ER156" s="5"/>
      <c r="ES156">
        <f t="shared" si="34"/>
        <v>0</v>
      </c>
      <c r="EU156" s="16"/>
      <c r="EW156" s="16"/>
      <c r="EX156" s="16"/>
      <c r="EY156" s="16"/>
      <c r="FD156" s="16"/>
      <c r="FP156" s="16"/>
    </row>
    <row r="157" spans="1:172" x14ac:dyDescent="0.15">
      <c r="A157" s="47">
        <v>1000138</v>
      </c>
      <c r="B157" s="5"/>
      <c r="C157" s="45" t="str">
        <f>IF(A157="","",DBCS(VLOOKUP(A157,入力シート!A:E,3,FALSE)))</f>
        <v/>
      </c>
      <c r="D157" s="50"/>
      <c r="E157" s="50"/>
      <c r="F157" s="7"/>
      <c r="G157" s="123"/>
      <c r="H157" s="45"/>
      <c r="I157" s="51"/>
      <c r="J157" s="45"/>
      <c r="K157" s="51"/>
      <c r="L157" s="5"/>
      <c r="M157" s="10"/>
      <c r="N157" s="51"/>
      <c r="O157" s="123"/>
      <c r="P157" s="48"/>
      <c r="Q157" s="60"/>
      <c r="R157" s="51"/>
      <c r="S157" s="48"/>
      <c r="T157" s="51"/>
      <c r="U157" s="10"/>
      <c r="V157" s="59"/>
      <c r="W157" s="49"/>
      <c r="X157" s="59"/>
      <c r="Y157" s="49"/>
      <c r="Z157" s="59"/>
      <c r="AA157" s="49"/>
      <c r="AB157" s="46"/>
      <c r="AC157" s="48"/>
      <c r="AD157" s="45"/>
      <c r="AE157" s="50"/>
      <c r="AF157" s="50"/>
      <c r="AG157" s="51"/>
      <c r="AH157" s="45"/>
      <c r="AI157" s="46"/>
      <c r="AJ157" s="46"/>
      <c r="AK157" s="49"/>
      <c r="AL157" s="46"/>
      <c r="AM157" s="46"/>
      <c r="AN157" s="46"/>
      <c r="AO157" s="46"/>
      <c r="AP157" s="45"/>
      <c r="AQ157" s="50"/>
      <c r="AR157" s="60"/>
      <c r="AS157" s="50"/>
      <c r="AT157" s="58"/>
      <c r="AU157" s="50"/>
      <c r="AV157" s="60"/>
      <c r="AW157" s="60"/>
      <c r="AX157" s="60"/>
      <c r="AY157" s="129"/>
      <c r="AZ157" s="105"/>
      <c r="BA157" s="46"/>
      <c r="BB157" s="50"/>
      <c r="BC157" s="50"/>
      <c r="BD157" s="50"/>
      <c r="BE157" s="50"/>
      <c r="BF157" s="51"/>
      <c r="BG157" s="10"/>
      <c r="BH157" s="51"/>
      <c r="BI157" s="46"/>
      <c r="BJ157" s="50"/>
      <c r="BK157" s="50"/>
      <c r="BL157" s="50"/>
      <c r="BM157" s="50"/>
      <c r="BN157" s="51"/>
      <c r="BO157" s="50"/>
      <c r="BP157" s="50"/>
      <c r="BQ157" s="50"/>
      <c r="BR157" s="51"/>
      <c r="BS157" s="50"/>
      <c r="BT157" s="50"/>
      <c r="BU157" s="50"/>
      <c r="BV157" s="51"/>
      <c r="BW157" s="103"/>
      <c r="BX157" s="10"/>
      <c r="BY157" s="7"/>
      <c r="BZ157" s="7"/>
      <c r="CA157" s="7"/>
      <c r="CB157" s="7"/>
      <c r="CC157" s="7"/>
      <c r="CD157" s="108"/>
      <c r="CE157" s="59"/>
      <c r="CF157" s="60"/>
      <c r="CG157" s="60"/>
      <c r="CH157" s="60"/>
      <c r="CI157" s="60"/>
      <c r="CJ157" s="51"/>
      <c r="CK157" s="10"/>
      <c r="CL157" s="51"/>
      <c r="CM157" s="50"/>
      <c r="CN157" s="50"/>
      <c r="CO157" s="50"/>
      <c r="CP157" s="50"/>
      <c r="CQ157" s="50"/>
      <c r="CR157" s="51"/>
      <c r="CS157" s="50"/>
      <c r="CT157" s="50"/>
      <c r="CU157" s="50"/>
      <c r="CV157" s="51"/>
      <c r="CW157" s="50"/>
      <c r="CX157" s="50"/>
      <c r="CY157" s="50"/>
      <c r="CZ157" s="51"/>
      <c r="DA157" s="103"/>
      <c r="DB157" s="7"/>
      <c r="DC157" s="7"/>
      <c r="DD157" s="7"/>
      <c r="DE157" s="50"/>
      <c r="DF157" s="7"/>
      <c r="DG157" s="7"/>
      <c r="DH157" s="7"/>
      <c r="DI157" s="7"/>
      <c r="DJ157" s="7"/>
      <c r="DK157" s="50"/>
      <c r="DL157" s="50"/>
      <c r="DM157" s="50"/>
      <c r="DN157" s="51"/>
      <c r="DO157" s="59"/>
      <c r="DP157" s="46"/>
      <c r="DQ157" s="46"/>
      <c r="DR157" s="46"/>
      <c r="DS157" s="46"/>
      <c r="DT157" s="49"/>
      <c r="DU157" s="46"/>
      <c r="DV157" s="50"/>
      <c r="DW157" s="50"/>
      <c r="DX157" s="51"/>
      <c r="DY157" s="50"/>
      <c r="DZ157" s="50"/>
      <c r="EA157" s="50"/>
      <c r="EB157" s="51"/>
      <c r="EC157" s="5"/>
      <c r="ED157" s="59"/>
      <c r="EE157" s="46"/>
      <c r="EF157" s="46"/>
      <c r="EG157" s="46"/>
      <c r="EH157" s="46"/>
      <c r="EI157" s="49"/>
      <c r="EJ157" s="46"/>
      <c r="EK157" s="50"/>
      <c r="EL157" s="50"/>
      <c r="EM157" s="51"/>
      <c r="EN157" s="50"/>
      <c r="EO157" s="50"/>
      <c r="EP157" s="50"/>
      <c r="EQ157" s="7"/>
      <c r="ER157" s="5"/>
      <c r="ES157">
        <f t="shared" si="34"/>
        <v>0</v>
      </c>
      <c r="EU157" s="16"/>
      <c r="EW157" s="16"/>
      <c r="EX157" s="16"/>
      <c r="EY157" s="16"/>
      <c r="FD157" s="16"/>
      <c r="FP157" s="16"/>
    </row>
    <row r="158" spans="1:172" x14ac:dyDescent="0.15">
      <c r="A158" s="47">
        <v>1000139</v>
      </c>
      <c r="B158" s="5"/>
      <c r="C158" s="45" t="str">
        <f>IF(A158="","",DBCS(VLOOKUP(A158,入力シート!A:E,3,FALSE)))</f>
        <v/>
      </c>
      <c r="D158" s="50"/>
      <c r="E158" s="50"/>
      <c r="F158" s="7"/>
      <c r="G158" s="123"/>
      <c r="H158" s="45"/>
      <c r="I158" s="51"/>
      <c r="J158" s="45"/>
      <c r="K158" s="51"/>
      <c r="L158" s="5"/>
      <c r="M158" s="10"/>
      <c r="N158" s="51"/>
      <c r="O158" s="123"/>
      <c r="P158" s="48"/>
      <c r="Q158" s="60"/>
      <c r="R158" s="51"/>
      <c r="S158" s="48"/>
      <c r="T158" s="51"/>
      <c r="U158" s="10"/>
      <c r="V158" s="59"/>
      <c r="W158" s="49"/>
      <c r="X158" s="59"/>
      <c r="Y158" s="49"/>
      <c r="Z158" s="59"/>
      <c r="AA158" s="49"/>
      <c r="AB158" s="46"/>
      <c r="AC158" s="48"/>
      <c r="AD158" s="45"/>
      <c r="AE158" s="50"/>
      <c r="AF158" s="50"/>
      <c r="AG158" s="51"/>
      <c r="AH158" s="45"/>
      <c r="AI158" s="46"/>
      <c r="AJ158" s="46"/>
      <c r="AK158" s="49"/>
      <c r="AL158" s="46"/>
      <c r="AM158" s="46"/>
      <c r="AN158" s="46"/>
      <c r="AO158" s="46"/>
      <c r="AP158" s="45"/>
      <c r="AQ158" s="50"/>
      <c r="AR158" s="60"/>
      <c r="AS158" s="50"/>
      <c r="AT158" s="58"/>
      <c r="AU158" s="50"/>
      <c r="AV158" s="60"/>
      <c r="AW158" s="60"/>
      <c r="AX158" s="60"/>
      <c r="AY158" s="129"/>
      <c r="AZ158" s="105"/>
      <c r="BA158" s="46"/>
      <c r="BB158" s="50"/>
      <c r="BC158" s="50"/>
      <c r="BD158" s="50"/>
      <c r="BE158" s="50"/>
      <c r="BF158" s="51"/>
      <c r="BG158" s="10"/>
      <c r="BH158" s="51"/>
      <c r="BI158" s="46"/>
      <c r="BJ158" s="50"/>
      <c r="BK158" s="50"/>
      <c r="BL158" s="50"/>
      <c r="BM158" s="50"/>
      <c r="BN158" s="51"/>
      <c r="BO158" s="50"/>
      <c r="BP158" s="50"/>
      <c r="BQ158" s="50"/>
      <c r="BR158" s="51"/>
      <c r="BS158" s="50"/>
      <c r="BT158" s="50"/>
      <c r="BU158" s="50"/>
      <c r="BV158" s="51"/>
      <c r="BW158" s="103"/>
      <c r="BX158" s="10"/>
      <c r="BY158" s="7"/>
      <c r="BZ158" s="7"/>
      <c r="CA158" s="7"/>
      <c r="CB158" s="7"/>
      <c r="CC158" s="7"/>
      <c r="CD158" s="108"/>
      <c r="CE158" s="59"/>
      <c r="CF158" s="60"/>
      <c r="CG158" s="60"/>
      <c r="CH158" s="60"/>
      <c r="CI158" s="60"/>
      <c r="CJ158" s="51"/>
      <c r="CK158" s="10"/>
      <c r="CL158" s="51"/>
      <c r="CM158" s="50"/>
      <c r="CN158" s="50"/>
      <c r="CO158" s="50"/>
      <c r="CP158" s="50"/>
      <c r="CQ158" s="50"/>
      <c r="CR158" s="51"/>
      <c r="CS158" s="50"/>
      <c r="CT158" s="50"/>
      <c r="CU158" s="50"/>
      <c r="CV158" s="51"/>
      <c r="CW158" s="50"/>
      <c r="CX158" s="50"/>
      <c r="CY158" s="50"/>
      <c r="CZ158" s="51"/>
      <c r="DA158" s="103"/>
      <c r="DB158" s="7"/>
      <c r="DC158" s="7"/>
      <c r="DD158" s="7"/>
      <c r="DE158" s="50"/>
      <c r="DF158" s="7"/>
      <c r="DG158" s="7"/>
      <c r="DH158" s="7"/>
      <c r="DI158" s="7"/>
      <c r="DJ158" s="7"/>
      <c r="DK158" s="50"/>
      <c r="DL158" s="50"/>
      <c r="DM158" s="50"/>
      <c r="DN158" s="51"/>
      <c r="DO158" s="59"/>
      <c r="DP158" s="46"/>
      <c r="DQ158" s="46"/>
      <c r="DR158" s="46"/>
      <c r="DS158" s="46"/>
      <c r="DT158" s="49"/>
      <c r="DU158" s="46"/>
      <c r="DV158" s="50"/>
      <c r="DW158" s="50"/>
      <c r="DX158" s="51"/>
      <c r="DY158" s="50"/>
      <c r="DZ158" s="50"/>
      <c r="EA158" s="50"/>
      <c r="EB158" s="51"/>
      <c r="EC158" s="5"/>
      <c r="ED158" s="59"/>
      <c r="EE158" s="46"/>
      <c r="EF158" s="46"/>
      <c r="EG158" s="46"/>
      <c r="EH158" s="46"/>
      <c r="EI158" s="49"/>
      <c r="EJ158" s="46"/>
      <c r="EK158" s="50"/>
      <c r="EL158" s="50"/>
      <c r="EM158" s="51"/>
      <c r="EN158" s="50"/>
      <c r="EO158" s="50"/>
      <c r="EP158" s="50"/>
      <c r="EQ158" s="7"/>
      <c r="ER158" s="5"/>
      <c r="ES158">
        <f t="shared" si="34"/>
        <v>0</v>
      </c>
      <c r="EU158" s="16"/>
      <c r="EW158" s="16"/>
      <c r="EX158" s="16"/>
      <c r="EY158" s="16"/>
      <c r="FD158" s="16"/>
      <c r="FP158" s="16"/>
    </row>
    <row r="159" spans="1:172" x14ac:dyDescent="0.15">
      <c r="A159" s="47">
        <v>1000140</v>
      </c>
      <c r="B159" s="5"/>
      <c r="C159" s="45" t="str">
        <f>IF(A159="","",DBCS(VLOOKUP(A159,入力シート!A:E,3,FALSE)))</f>
        <v/>
      </c>
      <c r="D159" s="50"/>
      <c r="E159" s="50"/>
      <c r="F159" s="7"/>
      <c r="G159" s="123"/>
      <c r="H159" s="45"/>
      <c r="I159" s="51"/>
      <c r="J159" s="45"/>
      <c r="K159" s="51"/>
      <c r="L159" s="5"/>
      <c r="M159" s="10"/>
      <c r="N159" s="51"/>
      <c r="O159" s="123"/>
      <c r="P159" s="48"/>
      <c r="Q159" s="60"/>
      <c r="R159" s="51"/>
      <c r="S159" s="48"/>
      <c r="T159" s="51"/>
      <c r="U159" s="10"/>
      <c r="V159" s="59"/>
      <c r="W159" s="49"/>
      <c r="X159" s="59"/>
      <c r="Y159" s="49"/>
      <c r="Z159" s="59"/>
      <c r="AA159" s="49"/>
      <c r="AB159" s="46"/>
      <c r="AC159" s="48"/>
      <c r="AD159" s="45"/>
      <c r="AE159" s="50"/>
      <c r="AF159" s="50"/>
      <c r="AG159" s="51"/>
      <c r="AH159" s="45"/>
      <c r="AI159" s="46"/>
      <c r="AJ159" s="46"/>
      <c r="AK159" s="49"/>
      <c r="AL159" s="46"/>
      <c r="AM159" s="46"/>
      <c r="AN159" s="46"/>
      <c r="AO159" s="46"/>
      <c r="AP159" s="45"/>
      <c r="AQ159" s="50"/>
      <c r="AR159" s="60"/>
      <c r="AS159" s="50"/>
      <c r="AT159" s="58"/>
      <c r="AU159" s="50"/>
      <c r="AV159" s="60"/>
      <c r="AW159" s="60"/>
      <c r="AX159" s="60"/>
      <c r="AY159" s="129"/>
      <c r="AZ159" s="105"/>
      <c r="BA159" s="46"/>
      <c r="BB159" s="50"/>
      <c r="BC159" s="50"/>
      <c r="BD159" s="50"/>
      <c r="BE159" s="50"/>
      <c r="BF159" s="51"/>
      <c r="BG159" s="10"/>
      <c r="BH159" s="51"/>
      <c r="BI159" s="46"/>
      <c r="BJ159" s="50"/>
      <c r="BK159" s="50"/>
      <c r="BL159" s="50"/>
      <c r="BM159" s="50"/>
      <c r="BN159" s="51"/>
      <c r="BO159" s="50"/>
      <c r="BP159" s="50"/>
      <c r="BQ159" s="50"/>
      <c r="BR159" s="51"/>
      <c r="BS159" s="50"/>
      <c r="BT159" s="50"/>
      <c r="BU159" s="50"/>
      <c r="BV159" s="51"/>
      <c r="BW159" s="103"/>
      <c r="BX159" s="10"/>
      <c r="BY159" s="7"/>
      <c r="BZ159" s="7"/>
      <c r="CA159" s="7"/>
      <c r="CB159" s="7"/>
      <c r="CC159" s="7"/>
      <c r="CD159" s="108"/>
      <c r="CE159" s="59"/>
      <c r="CF159" s="60"/>
      <c r="CG159" s="60"/>
      <c r="CH159" s="60"/>
      <c r="CI159" s="60"/>
      <c r="CJ159" s="51"/>
      <c r="CK159" s="10"/>
      <c r="CL159" s="51"/>
      <c r="CM159" s="50"/>
      <c r="CN159" s="50"/>
      <c r="CO159" s="50"/>
      <c r="CP159" s="50"/>
      <c r="CQ159" s="50"/>
      <c r="CR159" s="51"/>
      <c r="CS159" s="50"/>
      <c r="CT159" s="50"/>
      <c r="CU159" s="50"/>
      <c r="CV159" s="51"/>
      <c r="CW159" s="50"/>
      <c r="CX159" s="50"/>
      <c r="CY159" s="50"/>
      <c r="CZ159" s="51"/>
      <c r="DA159" s="103"/>
      <c r="DB159" s="7"/>
      <c r="DC159" s="7"/>
      <c r="DD159" s="7"/>
      <c r="DE159" s="50"/>
      <c r="DF159" s="7"/>
      <c r="DG159" s="7"/>
      <c r="DH159" s="7"/>
      <c r="DI159" s="7"/>
      <c r="DJ159" s="7"/>
      <c r="DK159" s="50"/>
      <c r="DL159" s="50"/>
      <c r="DM159" s="50"/>
      <c r="DN159" s="51"/>
      <c r="DO159" s="59"/>
      <c r="DP159" s="46"/>
      <c r="DQ159" s="46"/>
      <c r="DR159" s="46"/>
      <c r="DS159" s="46"/>
      <c r="DT159" s="49"/>
      <c r="DU159" s="46"/>
      <c r="DV159" s="50"/>
      <c r="DW159" s="50"/>
      <c r="DX159" s="51"/>
      <c r="DY159" s="50"/>
      <c r="DZ159" s="50"/>
      <c r="EA159" s="50"/>
      <c r="EB159" s="51"/>
      <c r="EC159" s="5"/>
      <c r="ED159" s="59"/>
      <c r="EE159" s="46"/>
      <c r="EF159" s="46"/>
      <c r="EG159" s="46"/>
      <c r="EH159" s="46"/>
      <c r="EI159" s="49"/>
      <c r="EJ159" s="46"/>
      <c r="EK159" s="50"/>
      <c r="EL159" s="50"/>
      <c r="EM159" s="51"/>
      <c r="EN159" s="50"/>
      <c r="EO159" s="50"/>
      <c r="EP159" s="50"/>
      <c r="EQ159" s="7"/>
      <c r="ER159" s="5"/>
      <c r="ES159">
        <f t="shared" si="34"/>
        <v>0</v>
      </c>
      <c r="EU159" s="16"/>
      <c r="EW159" s="16"/>
      <c r="EX159" s="16"/>
      <c r="EY159" s="16"/>
      <c r="FD159" s="16"/>
      <c r="FP159" s="16"/>
    </row>
    <row r="160" spans="1:172" x14ac:dyDescent="0.15">
      <c r="A160" s="47">
        <v>1000141</v>
      </c>
      <c r="B160" s="5"/>
      <c r="C160" s="45" t="str">
        <f>IF(A160="","",DBCS(VLOOKUP(A160,入力シート!A:E,3,FALSE)))</f>
        <v/>
      </c>
      <c r="D160" s="50"/>
      <c r="E160" s="50"/>
      <c r="F160" s="7"/>
      <c r="G160" s="123"/>
      <c r="H160" s="45"/>
      <c r="I160" s="51"/>
      <c r="J160" s="45"/>
      <c r="K160" s="51"/>
      <c r="L160" s="5"/>
      <c r="M160" s="10"/>
      <c r="N160" s="51"/>
      <c r="O160" s="123"/>
      <c r="P160" s="48"/>
      <c r="Q160" s="60"/>
      <c r="R160" s="51"/>
      <c r="S160" s="48"/>
      <c r="T160" s="51"/>
      <c r="U160" s="10"/>
      <c r="V160" s="59"/>
      <c r="W160" s="49"/>
      <c r="X160" s="59"/>
      <c r="Y160" s="49"/>
      <c r="Z160" s="59"/>
      <c r="AA160" s="49"/>
      <c r="AB160" s="46"/>
      <c r="AC160" s="48"/>
      <c r="AD160" s="45"/>
      <c r="AE160" s="50"/>
      <c r="AF160" s="50"/>
      <c r="AG160" s="51"/>
      <c r="AH160" s="45"/>
      <c r="AI160" s="46"/>
      <c r="AJ160" s="46"/>
      <c r="AK160" s="49"/>
      <c r="AL160" s="46"/>
      <c r="AM160" s="46"/>
      <c r="AN160" s="46"/>
      <c r="AO160" s="46"/>
      <c r="AP160" s="45"/>
      <c r="AQ160" s="50"/>
      <c r="AR160" s="60"/>
      <c r="AS160" s="50"/>
      <c r="AT160" s="58"/>
      <c r="AU160" s="50"/>
      <c r="AV160" s="60"/>
      <c r="AW160" s="60"/>
      <c r="AX160" s="60"/>
      <c r="AY160" s="129"/>
      <c r="AZ160" s="105"/>
      <c r="BA160" s="46"/>
      <c r="BB160" s="50"/>
      <c r="BC160" s="50"/>
      <c r="BD160" s="50"/>
      <c r="BE160" s="50"/>
      <c r="BF160" s="51"/>
      <c r="BG160" s="10"/>
      <c r="BH160" s="51"/>
      <c r="BI160" s="46"/>
      <c r="BJ160" s="50"/>
      <c r="BK160" s="50"/>
      <c r="BL160" s="50"/>
      <c r="BM160" s="50"/>
      <c r="BN160" s="51"/>
      <c r="BO160" s="50"/>
      <c r="BP160" s="50"/>
      <c r="BQ160" s="50"/>
      <c r="BR160" s="51"/>
      <c r="BS160" s="50"/>
      <c r="BT160" s="50"/>
      <c r="BU160" s="50"/>
      <c r="BV160" s="51"/>
      <c r="BW160" s="103"/>
      <c r="BX160" s="10"/>
      <c r="BY160" s="7"/>
      <c r="BZ160" s="7"/>
      <c r="CA160" s="7"/>
      <c r="CB160" s="7"/>
      <c r="CC160" s="7"/>
      <c r="CD160" s="108"/>
      <c r="CE160" s="59"/>
      <c r="CF160" s="60"/>
      <c r="CG160" s="60"/>
      <c r="CH160" s="60"/>
      <c r="CI160" s="60"/>
      <c r="CJ160" s="51"/>
      <c r="CK160" s="10"/>
      <c r="CL160" s="51"/>
      <c r="CM160" s="50"/>
      <c r="CN160" s="50"/>
      <c r="CO160" s="50"/>
      <c r="CP160" s="50"/>
      <c r="CQ160" s="50"/>
      <c r="CR160" s="51"/>
      <c r="CS160" s="50"/>
      <c r="CT160" s="50"/>
      <c r="CU160" s="50"/>
      <c r="CV160" s="51"/>
      <c r="CW160" s="50"/>
      <c r="CX160" s="50"/>
      <c r="CY160" s="50"/>
      <c r="CZ160" s="51"/>
      <c r="DA160" s="103"/>
      <c r="DB160" s="7"/>
      <c r="DC160" s="7"/>
      <c r="DD160" s="7"/>
      <c r="DE160" s="50"/>
      <c r="DF160" s="7"/>
      <c r="DG160" s="7"/>
      <c r="DH160" s="7"/>
      <c r="DI160" s="7"/>
      <c r="DJ160" s="7"/>
      <c r="DK160" s="50"/>
      <c r="DL160" s="50"/>
      <c r="DM160" s="50"/>
      <c r="DN160" s="51"/>
      <c r="DO160" s="59"/>
      <c r="DP160" s="46"/>
      <c r="DQ160" s="46"/>
      <c r="DR160" s="46"/>
      <c r="DS160" s="46"/>
      <c r="DT160" s="49"/>
      <c r="DU160" s="46"/>
      <c r="DV160" s="50"/>
      <c r="DW160" s="50"/>
      <c r="DX160" s="51"/>
      <c r="DY160" s="50"/>
      <c r="DZ160" s="50"/>
      <c r="EA160" s="50"/>
      <c r="EB160" s="51"/>
      <c r="EC160" s="5"/>
      <c r="ED160" s="59"/>
      <c r="EE160" s="46"/>
      <c r="EF160" s="46"/>
      <c r="EG160" s="46"/>
      <c r="EH160" s="46"/>
      <c r="EI160" s="49"/>
      <c r="EJ160" s="46"/>
      <c r="EK160" s="50"/>
      <c r="EL160" s="50"/>
      <c r="EM160" s="51"/>
      <c r="EN160" s="50"/>
      <c r="EO160" s="50"/>
      <c r="EP160" s="50"/>
      <c r="EQ160" s="7"/>
      <c r="ER160" s="5"/>
      <c r="ES160">
        <f t="shared" si="34"/>
        <v>0</v>
      </c>
      <c r="EU160" s="16"/>
      <c r="EW160" s="16"/>
      <c r="EX160" s="16"/>
      <c r="EY160" s="16"/>
      <c r="FD160" s="16"/>
      <c r="FP160" s="16"/>
    </row>
    <row r="161" spans="1:172" x14ac:dyDescent="0.15">
      <c r="A161" s="47">
        <v>1000142</v>
      </c>
      <c r="B161" s="5"/>
      <c r="C161" s="45" t="str">
        <f>IF(A161="","",DBCS(VLOOKUP(A161,入力シート!A:E,3,FALSE)))</f>
        <v/>
      </c>
      <c r="D161" s="50"/>
      <c r="E161" s="50"/>
      <c r="F161" s="7"/>
      <c r="G161" s="123"/>
      <c r="H161" s="45"/>
      <c r="I161" s="51"/>
      <c r="J161" s="45"/>
      <c r="K161" s="51"/>
      <c r="L161" s="5"/>
      <c r="M161" s="10"/>
      <c r="N161" s="51"/>
      <c r="O161" s="123"/>
      <c r="P161" s="48"/>
      <c r="Q161" s="60"/>
      <c r="R161" s="51"/>
      <c r="S161" s="48"/>
      <c r="T161" s="51"/>
      <c r="U161" s="10"/>
      <c r="V161" s="59"/>
      <c r="W161" s="49"/>
      <c r="X161" s="59"/>
      <c r="Y161" s="49"/>
      <c r="Z161" s="59"/>
      <c r="AA161" s="49"/>
      <c r="AB161" s="46"/>
      <c r="AC161" s="48"/>
      <c r="AD161" s="45"/>
      <c r="AE161" s="50"/>
      <c r="AF161" s="50"/>
      <c r="AG161" s="51"/>
      <c r="AH161" s="45"/>
      <c r="AI161" s="46"/>
      <c r="AJ161" s="46"/>
      <c r="AK161" s="49"/>
      <c r="AL161" s="46"/>
      <c r="AM161" s="46"/>
      <c r="AN161" s="46"/>
      <c r="AO161" s="46"/>
      <c r="AP161" s="45"/>
      <c r="AQ161" s="50"/>
      <c r="AR161" s="60"/>
      <c r="AS161" s="50"/>
      <c r="AT161" s="58"/>
      <c r="AU161" s="50"/>
      <c r="AV161" s="60"/>
      <c r="AW161" s="60"/>
      <c r="AX161" s="60"/>
      <c r="AY161" s="129"/>
      <c r="AZ161" s="105"/>
      <c r="BA161" s="46"/>
      <c r="BB161" s="50"/>
      <c r="BC161" s="50"/>
      <c r="BD161" s="50"/>
      <c r="BE161" s="50"/>
      <c r="BF161" s="51"/>
      <c r="BG161" s="10"/>
      <c r="BH161" s="51"/>
      <c r="BI161" s="46"/>
      <c r="BJ161" s="50"/>
      <c r="BK161" s="50"/>
      <c r="BL161" s="50"/>
      <c r="BM161" s="50"/>
      <c r="BN161" s="51"/>
      <c r="BO161" s="50"/>
      <c r="BP161" s="50"/>
      <c r="BQ161" s="50"/>
      <c r="BR161" s="51"/>
      <c r="BS161" s="50"/>
      <c r="BT161" s="50"/>
      <c r="BU161" s="50"/>
      <c r="BV161" s="51"/>
      <c r="BW161" s="103"/>
      <c r="BX161" s="10"/>
      <c r="BY161" s="7"/>
      <c r="BZ161" s="7"/>
      <c r="CA161" s="7"/>
      <c r="CB161" s="7"/>
      <c r="CC161" s="7"/>
      <c r="CD161" s="108"/>
      <c r="CE161" s="59"/>
      <c r="CF161" s="60"/>
      <c r="CG161" s="60"/>
      <c r="CH161" s="60"/>
      <c r="CI161" s="60"/>
      <c r="CJ161" s="51"/>
      <c r="CK161" s="10"/>
      <c r="CL161" s="51"/>
      <c r="CM161" s="50"/>
      <c r="CN161" s="50"/>
      <c r="CO161" s="50"/>
      <c r="CP161" s="50"/>
      <c r="CQ161" s="50"/>
      <c r="CR161" s="51"/>
      <c r="CS161" s="50"/>
      <c r="CT161" s="50"/>
      <c r="CU161" s="50"/>
      <c r="CV161" s="51"/>
      <c r="CW161" s="50"/>
      <c r="CX161" s="50"/>
      <c r="CY161" s="50"/>
      <c r="CZ161" s="51"/>
      <c r="DA161" s="103"/>
      <c r="DB161" s="7"/>
      <c r="DC161" s="7"/>
      <c r="DD161" s="7"/>
      <c r="DE161" s="50"/>
      <c r="DF161" s="7"/>
      <c r="DG161" s="7"/>
      <c r="DH161" s="7"/>
      <c r="DI161" s="7"/>
      <c r="DJ161" s="7"/>
      <c r="DK161" s="50"/>
      <c r="DL161" s="50"/>
      <c r="DM161" s="50"/>
      <c r="DN161" s="51"/>
      <c r="DO161" s="59"/>
      <c r="DP161" s="46"/>
      <c r="DQ161" s="46"/>
      <c r="DR161" s="46"/>
      <c r="DS161" s="46"/>
      <c r="DT161" s="49"/>
      <c r="DU161" s="46"/>
      <c r="DV161" s="50"/>
      <c r="DW161" s="50"/>
      <c r="DX161" s="51"/>
      <c r="DY161" s="50"/>
      <c r="DZ161" s="50"/>
      <c r="EA161" s="50"/>
      <c r="EB161" s="51"/>
      <c r="EC161" s="5"/>
      <c r="ED161" s="59"/>
      <c r="EE161" s="46"/>
      <c r="EF161" s="46"/>
      <c r="EG161" s="46"/>
      <c r="EH161" s="46"/>
      <c r="EI161" s="49"/>
      <c r="EJ161" s="46"/>
      <c r="EK161" s="50"/>
      <c r="EL161" s="50"/>
      <c r="EM161" s="51"/>
      <c r="EN161" s="50"/>
      <c r="EO161" s="50"/>
      <c r="EP161" s="50"/>
      <c r="EQ161" s="7"/>
      <c r="ER161" s="5"/>
      <c r="ES161">
        <f t="shared" si="34"/>
        <v>0</v>
      </c>
      <c r="EU161" s="16"/>
      <c r="EW161" s="16"/>
      <c r="EX161" s="16"/>
      <c r="EY161" s="16"/>
      <c r="FD161" s="16"/>
      <c r="FP161" s="16"/>
    </row>
    <row r="162" spans="1:172" x14ac:dyDescent="0.15">
      <c r="A162" s="47">
        <v>1000143</v>
      </c>
      <c r="B162" s="5"/>
      <c r="C162" s="45" t="str">
        <f>IF(A162="","",DBCS(VLOOKUP(A162,入力シート!A:E,3,FALSE)))</f>
        <v/>
      </c>
      <c r="D162" s="50"/>
      <c r="E162" s="50"/>
      <c r="F162" s="7"/>
      <c r="G162" s="123"/>
      <c r="H162" s="45"/>
      <c r="I162" s="51"/>
      <c r="J162" s="45"/>
      <c r="K162" s="51"/>
      <c r="L162" s="5"/>
      <c r="M162" s="10"/>
      <c r="N162" s="51"/>
      <c r="O162" s="123"/>
      <c r="P162" s="48"/>
      <c r="Q162" s="60"/>
      <c r="R162" s="51"/>
      <c r="S162" s="48"/>
      <c r="T162" s="51"/>
      <c r="U162" s="10"/>
      <c r="V162" s="59"/>
      <c r="W162" s="49"/>
      <c r="X162" s="59"/>
      <c r="Y162" s="49"/>
      <c r="Z162" s="59"/>
      <c r="AA162" s="49"/>
      <c r="AB162" s="46"/>
      <c r="AC162" s="48"/>
      <c r="AD162" s="45"/>
      <c r="AE162" s="50"/>
      <c r="AF162" s="50"/>
      <c r="AG162" s="51"/>
      <c r="AH162" s="45"/>
      <c r="AI162" s="46"/>
      <c r="AJ162" s="46"/>
      <c r="AK162" s="49"/>
      <c r="AL162" s="46"/>
      <c r="AM162" s="46"/>
      <c r="AN162" s="46"/>
      <c r="AO162" s="46"/>
      <c r="AP162" s="45"/>
      <c r="AQ162" s="50"/>
      <c r="AR162" s="60"/>
      <c r="AS162" s="50"/>
      <c r="AT162" s="58"/>
      <c r="AU162" s="50"/>
      <c r="AV162" s="60"/>
      <c r="AW162" s="60"/>
      <c r="AX162" s="60"/>
      <c r="AY162" s="129"/>
      <c r="AZ162" s="105"/>
      <c r="BA162" s="46"/>
      <c r="BB162" s="50"/>
      <c r="BC162" s="50"/>
      <c r="BD162" s="50"/>
      <c r="BE162" s="50"/>
      <c r="BF162" s="51"/>
      <c r="BG162" s="10"/>
      <c r="BH162" s="51"/>
      <c r="BI162" s="46"/>
      <c r="BJ162" s="50"/>
      <c r="BK162" s="50"/>
      <c r="BL162" s="50"/>
      <c r="BM162" s="50"/>
      <c r="BN162" s="51"/>
      <c r="BO162" s="50"/>
      <c r="BP162" s="50"/>
      <c r="BQ162" s="50"/>
      <c r="BR162" s="51"/>
      <c r="BS162" s="50"/>
      <c r="BT162" s="50"/>
      <c r="BU162" s="50"/>
      <c r="BV162" s="51"/>
      <c r="BW162" s="103"/>
      <c r="BX162" s="10"/>
      <c r="BY162" s="7"/>
      <c r="BZ162" s="7"/>
      <c r="CA162" s="7"/>
      <c r="CB162" s="7"/>
      <c r="CC162" s="7"/>
      <c r="CD162" s="108"/>
      <c r="CE162" s="59"/>
      <c r="CF162" s="60"/>
      <c r="CG162" s="60"/>
      <c r="CH162" s="60"/>
      <c r="CI162" s="60"/>
      <c r="CJ162" s="51"/>
      <c r="CK162" s="10"/>
      <c r="CL162" s="51"/>
      <c r="CM162" s="50"/>
      <c r="CN162" s="50"/>
      <c r="CO162" s="50"/>
      <c r="CP162" s="50"/>
      <c r="CQ162" s="50"/>
      <c r="CR162" s="51"/>
      <c r="CS162" s="50"/>
      <c r="CT162" s="50"/>
      <c r="CU162" s="50"/>
      <c r="CV162" s="51"/>
      <c r="CW162" s="50"/>
      <c r="CX162" s="50"/>
      <c r="CY162" s="50"/>
      <c r="CZ162" s="51"/>
      <c r="DA162" s="103"/>
      <c r="DB162" s="7"/>
      <c r="DC162" s="7"/>
      <c r="DD162" s="7"/>
      <c r="DE162" s="50"/>
      <c r="DF162" s="7"/>
      <c r="DG162" s="7"/>
      <c r="DH162" s="7"/>
      <c r="DI162" s="7"/>
      <c r="DJ162" s="7"/>
      <c r="DK162" s="50"/>
      <c r="DL162" s="50"/>
      <c r="DM162" s="50"/>
      <c r="DN162" s="51"/>
      <c r="DO162" s="59"/>
      <c r="DP162" s="46"/>
      <c r="DQ162" s="46"/>
      <c r="DR162" s="46"/>
      <c r="DS162" s="46"/>
      <c r="DT162" s="49"/>
      <c r="DU162" s="46"/>
      <c r="DV162" s="50"/>
      <c r="DW162" s="50"/>
      <c r="DX162" s="51"/>
      <c r="DY162" s="50"/>
      <c r="DZ162" s="50"/>
      <c r="EA162" s="50"/>
      <c r="EB162" s="51"/>
      <c r="EC162" s="5"/>
      <c r="ED162" s="59"/>
      <c r="EE162" s="46"/>
      <c r="EF162" s="46"/>
      <c r="EG162" s="46"/>
      <c r="EH162" s="46"/>
      <c r="EI162" s="49"/>
      <c r="EJ162" s="46"/>
      <c r="EK162" s="50"/>
      <c r="EL162" s="50"/>
      <c r="EM162" s="51"/>
      <c r="EN162" s="50"/>
      <c r="EO162" s="50"/>
      <c r="EP162" s="50"/>
      <c r="EQ162" s="7"/>
      <c r="ER162" s="5"/>
      <c r="ES162">
        <f t="shared" si="34"/>
        <v>0</v>
      </c>
      <c r="EU162" s="16"/>
      <c r="EW162" s="16"/>
      <c r="EX162" s="16"/>
      <c r="EY162" s="16"/>
      <c r="FD162" s="16"/>
      <c r="FP162" s="16"/>
    </row>
    <row r="163" spans="1:172" x14ac:dyDescent="0.15">
      <c r="A163" s="47">
        <v>1000144</v>
      </c>
      <c r="B163" s="5"/>
      <c r="C163" s="45" t="str">
        <f>IF(A163="","",DBCS(VLOOKUP(A163,入力シート!A:E,3,FALSE)))</f>
        <v/>
      </c>
      <c r="D163" s="50"/>
      <c r="E163" s="50"/>
      <c r="F163" s="7"/>
      <c r="G163" s="123"/>
      <c r="H163" s="45"/>
      <c r="I163" s="51"/>
      <c r="J163" s="45"/>
      <c r="K163" s="51"/>
      <c r="L163" s="5"/>
      <c r="M163" s="10"/>
      <c r="N163" s="51"/>
      <c r="O163" s="123"/>
      <c r="P163" s="48"/>
      <c r="Q163" s="60"/>
      <c r="R163" s="51"/>
      <c r="S163" s="48"/>
      <c r="T163" s="51"/>
      <c r="U163" s="10"/>
      <c r="V163" s="59"/>
      <c r="W163" s="49"/>
      <c r="X163" s="59"/>
      <c r="Y163" s="49"/>
      <c r="Z163" s="59"/>
      <c r="AA163" s="49"/>
      <c r="AB163" s="46"/>
      <c r="AC163" s="48"/>
      <c r="AD163" s="45"/>
      <c r="AE163" s="50"/>
      <c r="AF163" s="50"/>
      <c r="AG163" s="51"/>
      <c r="AH163" s="45"/>
      <c r="AI163" s="46"/>
      <c r="AJ163" s="46"/>
      <c r="AK163" s="49"/>
      <c r="AL163" s="46"/>
      <c r="AM163" s="46"/>
      <c r="AN163" s="46"/>
      <c r="AO163" s="46"/>
      <c r="AP163" s="45"/>
      <c r="AQ163" s="50"/>
      <c r="AR163" s="60"/>
      <c r="AS163" s="50"/>
      <c r="AT163" s="58"/>
      <c r="AU163" s="50"/>
      <c r="AV163" s="60"/>
      <c r="AW163" s="60"/>
      <c r="AX163" s="60"/>
      <c r="AY163" s="129"/>
      <c r="AZ163" s="105"/>
      <c r="BA163" s="46"/>
      <c r="BB163" s="50"/>
      <c r="BC163" s="50"/>
      <c r="BD163" s="50"/>
      <c r="BE163" s="50"/>
      <c r="BF163" s="51"/>
      <c r="BG163" s="10"/>
      <c r="BH163" s="51"/>
      <c r="BI163" s="46"/>
      <c r="BJ163" s="50"/>
      <c r="BK163" s="50"/>
      <c r="BL163" s="50"/>
      <c r="BM163" s="50"/>
      <c r="BN163" s="51"/>
      <c r="BO163" s="50"/>
      <c r="BP163" s="50"/>
      <c r="BQ163" s="50"/>
      <c r="BR163" s="51"/>
      <c r="BS163" s="50"/>
      <c r="BT163" s="50"/>
      <c r="BU163" s="50"/>
      <c r="BV163" s="51"/>
      <c r="BW163" s="103"/>
      <c r="BX163" s="10"/>
      <c r="BY163" s="7"/>
      <c r="BZ163" s="7"/>
      <c r="CA163" s="7"/>
      <c r="CB163" s="7"/>
      <c r="CC163" s="7"/>
      <c r="CD163" s="108"/>
      <c r="CE163" s="59"/>
      <c r="CF163" s="60"/>
      <c r="CG163" s="60"/>
      <c r="CH163" s="60"/>
      <c r="CI163" s="60"/>
      <c r="CJ163" s="51"/>
      <c r="CK163" s="10"/>
      <c r="CL163" s="51"/>
      <c r="CM163" s="50"/>
      <c r="CN163" s="50"/>
      <c r="CO163" s="50"/>
      <c r="CP163" s="50"/>
      <c r="CQ163" s="50"/>
      <c r="CR163" s="51"/>
      <c r="CS163" s="50"/>
      <c r="CT163" s="50"/>
      <c r="CU163" s="50"/>
      <c r="CV163" s="51"/>
      <c r="CW163" s="50"/>
      <c r="CX163" s="50"/>
      <c r="CY163" s="50"/>
      <c r="CZ163" s="51"/>
      <c r="DA163" s="103"/>
      <c r="DB163" s="7"/>
      <c r="DC163" s="7"/>
      <c r="DD163" s="7"/>
      <c r="DE163" s="50"/>
      <c r="DF163" s="7"/>
      <c r="DG163" s="7"/>
      <c r="DH163" s="7"/>
      <c r="DI163" s="7"/>
      <c r="DJ163" s="7"/>
      <c r="DK163" s="50"/>
      <c r="DL163" s="50"/>
      <c r="DM163" s="50"/>
      <c r="DN163" s="51"/>
      <c r="DO163" s="59"/>
      <c r="DP163" s="46"/>
      <c r="DQ163" s="46"/>
      <c r="DR163" s="46"/>
      <c r="DS163" s="46"/>
      <c r="DT163" s="49"/>
      <c r="DU163" s="46"/>
      <c r="DV163" s="50"/>
      <c r="DW163" s="50"/>
      <c r="DX163" s="51"/>
      <c r="DY163" s="50"/>
      <c r="DZ163" s="50"/>
      <c r="EA163" s="50"/>
      <c r="EB163" s="51"/>
      <c r="EC163" s="5"/>
      <c r="ED163" s="59"/>
      <c r="EE163" s="46"/>
      <c r="EF163" s="46"/>
      <c r="EG163" s="46"/>
      <c r="EH163" s="46"/>
      <c r="EI163" s="49"/>
      <c r="EJ163" s="46"/>
      <c r="EK163" s="50"/>
      <c r="EL163" s="50"/>
      <c r="EM163" s="51"/>
      <c r="EN163" s="50"/>
      <c r="EO163" s="50"/>
      <c r="EP163" s="50"/>
      <c r="EQ163" s="7"/>
      <c r="ER163" s="5"/>
      <c r="ES163">
        <f t="shared" si="34"/>
        <v>0</v>
      </c>
      <c r="EU163" s="16"/>
      <c r="EW163" s="16"/>
      <c r="EX163" s="16"/>
      <c r="EY163" s="16"/>
      <c r="FD163" s="16"/>
      <c r="FP163" s="16"/>
    </row>
    <row r="164" spans="1:172" x14ac:dyDescent="0.15">
      <c r="A164" s="47">
        <v>1000145</v>
      </c>
      <c r="B164" s="5"/>
      <c r="C164" s="45" t="str">
        <f>IF(A164="","",DBCS(VLOOKUP(A164,入力シート!A:E,3,FALSE)))</f>
        <v/>
      </c>
      <c r="D164" s="50"/>
      <c r="E164" s="50"/>
      <c r="F164" s="7"/>
      <c r="G164" s="123"/>
      <c r="H164" s="45"/>
      <c r="I164" s="51"/>
      <c r="J164" s="45"/>
      <c r="K164" s="51"/>
      <c r="L164" s="5"/>
      <c r="M164" s="10"/>
      <c r="N164" s="51"/>
      <c r="O164" s="123"/>
      <c r="P164" s="48"/>
      <c r="Q164" s="60"/>
      <c r="R164" s="51"/>
      <c r="S164" s="48"/>
      <c r="T164" s="51"/>
      <c r="U164" s="10"/>
      <c r="V164" s="59"/>
      <c r="W164" s="49"/>
      <c r="X164" s="59"/>
      <c r="Y164" s="49"/>
      <c r="Z164" s="59"/>
      <c r="AA164" s="49"/>
      <c r="AB164" s="46"/>
      <c r="AC164" s="48"/>
      <c r="AD164" s="45"/>
      <c r="AE164" s="50"/>
      <c r="AF164" s="50"/>
      <c r="AG164" s="51"/>
      <c r="AH164" s="45"/>
      <c r="AI164" s="46"/>
      <c r="AJ164" s="46"/>
      <c r="AK164" s="49"/>
      <c r="AL164" s="46"/>
      <c r="AM164" s="46"/>
      <c r="AN164" s="46"/>
      <c r="AO164" s="46"/>
      <c r="AP164" s="45"/>
      <c r="AQ164" s="50"/>
      <c r="AR164" s="60"/>
      <c r="AS164" s="50"/>
      <c r="AT164" s="58"/>
      <c r="AU164" s="50"/>
      <c r="AV164" s="60"/>
      <c r="AW164" s="60"/>
      <c r="AX164" s="60"/>
      <c r="AY164" s="129"/>
      <c r="AZ164" s="105"/>
      <c r="BA164" s="46"/>
      <c r="BB164" s="50"/>
      <c r="BC164" s="50"/>
      <c r="BD164" s="50"/>
      <c r="BE164" s="50"/>
      <c r="BF164" s="51"/>
      <c r="BG164" s="10"/>
      <c r="BH164" s="51"/>
      <c r="BI164" s="46"/>
      <c r="BJ164" s="50"/>
      <c r="BK164" s="50"/>
      <c r="BL164" s="50"/>
      <c r="BM164" s="50"/>
      <c r="BN164" s="51"/>
      <c r="BO164" s="50"/>
      <c r="BP164" s="50"/>
      <c r="BQ164" s="50"/>
      <c r="BR164" s="51"/>
      <c r="BS164" s="50"/>
      <c r="BT164" s="50"/>
      <c r="BU164" s="50"/>
      <c r="BV164" s="51"/>
      <c r="BW164" s="103"/>
      <c r="BX164" s="10"/>
      <c r="BY164" s="7"/>
      <c r="BZ164" s="7"/>
      <c r="CA164" s="7"/>
      <c r="CB164" s="7"/>
      <c r="CC164" s="7"/>
      <c r="CD164" s="108"/>
      <c r="CE164" s="59"/>
      <c r="CF164" s="60"/>
      <c r="CG164" s="60"/>
      <c r="CH164" s="60"/>
      <c r="CI164" s="60"/>
      <c r="CJ164" s="51"/>
      <c r="CK164" s="10"/>
      <c r="CL164" s="51"/>
      <c r="CM164" s="50"/>
      <c r="CN164" s="50"/>
      <c r="CO164" s="50"/>
      <c r="CP164" s="50"/>
      <c r="CQ164" s="50"/>
      <c r="CR164" s="51"/>
      <c r="CS164" s="50"/>
      <c r="CT164" s="50"/>
      <c r="CU164" s="50"/>
      <c r="CV164" s="51"/>
      <c r="CW164" s="50"/>
      <c r="CX164" s="50"/>
      <c r="CY164" s="50"/>
      <c r="CZ164" s="51"/>
      <c r="DA164" s="103"/>
      <c r="DB164" s="7"/>
      <c r="DC164" s="7"/>
      <c r="DD164" s="7"/>
      <c r="DE164" s="50"/>
      <c r="DF164" s="7"/>
      <c r="DG164" s="7"/>
      <c r="DH164" s="7"/>
      <c r="DI164" s="7"/>
      <c r="DJ164" s="7"/>
      <c r="DK164" s="50"/>
      <c r="DL164" s="50"/>
      <c r="DM164" s="50"/>
      <c r="DN164" s="51"/>
      <c r="DO164" s="59"/>
      <c r="DP164" s="46"/>
      <c r="DQ164" s="46"/>
      <c r="DR164" s="46"/>
      <c r="DS164" s="46"/>
      <c r="DT164" s="49"/>
      <c r="DU164" s="46"/>
      <c r="DV164" s="50"/>
      <c r="DW164" s="50"/>
      <c r="DX164" s="51"/>
      <c r="DY164" s="50"/>
      <c r="DZ164" s="50"/>
      <c r="EA164" s="50"/>
      <c r="EB164" s="51"/>
      <c r="EC164" s="5"/>
      <c r="ED164" s="59"/>
      <c r="EE164" s="46"/>
      <c r="EF164" s="46"/>
      <c r="EG164" s="46"/>
      <c r="EH164" s="46"/>
      <c r="EI164" s="49"/>
      <c r="EJ164" s="46"/>
      <c r="EK164" s="50"/>
      <c r="EL164" s="50"/>
      <c r="EM164" s="51"/>
      <c r="EN164" s="50"/>
      <c r="EO164" s="50"/>
      <c r="EP164" s="50"/>
      <c r="EQ164" s="7"/>
      <c r="ER164" s="5"/>
      <c r="ES164">
        <f t="shared" si="34"/>
        <v>0</v>
      </c>
      <c r="EU164" s="16"/>
      <c r="EW164" s="16"/>
      <c r="EX164" s="16"/>
      <c r="EY164" s="16"/>
      <c r="FD164" s="16"/>
      <c r="FP164" s="16"/>
    </row>
    <row r="165" spans="1:172" x14ac:dyDescent="0.15">
      <c r="A165" s="47">
        <v>1000146</v>
      </c>
      <c r="B165" s="5"/>
      <c r="C165" s="45" t="str">
        <f>IF(A165="","",DBCS(VLOOKUP(A165,入力シート!A:E,3,FALSE)))</f>
        <v/>
      </c>
      <c r="D165" s="50"/>
      <c r="E165" s="50"/>
      <c r="F165" s="7"/>
      <c r="G165" s="123"/>
      <c r="H165" s="45"/>
      <c r="I165" s="51"/>
      <c r="J165" s="45"/>
      <c r="K165" s="51"/>
      <c r="L165" s="5"/>
      <c r="M165" s="10"/>
      <c r="N165" s="51"/>
      <c r="O165" s="123"/>
      <c r="P165" s="48"/>
      <c r="Q165" s="60"/>
      <c r="R165" s="51"/>
      <c r="S165" s="48"/>
      <c r="T165" s="51"/>
      <c r="U165" s="10"/>
      <c r="V165" s="59"/>
      <c r="W165" s="49"/>
      <c r="X165" s="59"/>
      <c r="Y165" s="49"/>
      <c r="Z165" s="59"/>
      <c r="AA165" s="49"/>
      <c r="AB165" s="46"/>
      <c r="AC165" s="48"/>
      <c r="AD165" s="45"/>
      <c r="AE165" s="50"/>
      <c r="AF165" s="50"/>
      <c r="AG165" s="51"/>
      <c r="AH165" s="45"/>
      <c r="AI165" s="46"/>
      <c r="AJ165" s="46"/>
      <c r="AK165" s="49"/>
      <c r="AL165" s="46"/>
      <c r="AM165" s="46"/>
      <c r="AN165" s="46"/>
      <c r="AO165" s="46"/>
      <c r="AP165" s="45"/>
      <c r="AQ165" s="50"/>
      <c r="AR165" s="60"/>
      <c r="AS165" s="50"/>
      <c r="AT165" s="58"/>
      <c r="AU165" s="50"/>
      <c r="AV165" s="60"/>
      <c r="AW165" s="60"/>
      <c r="AX165" s="60"/>
      <c r="AY165" s="129"/>
      <c r="AZ165" s="105"/>
      <c r="BA165" s="46"/>
      <c r="BB165" s="50"/>
      <c r="BC165" s="50"/>
      <c r="BD165" s="50"/>
      <c r="BE165" s="50"/>
      <c r="BF165" s="51"/>
      <c r="BG165" s="10"/>
      <c r="BH165" s="51"/>
      <c r="BI165" s="46"/>
      <c r="BJ165" s="50"/>
      <c r="BK165" s="50"/>
      <c r="BL165" s="50"/>
      <c r="BM165" s="50"/>
      <c r="BN165" s="51"/>
      <c r="BO165" s="50"/>
      <c r="BP165" s="50"/>
      <c r="BQ165" s="50"/>
      <c r="BR165" s="51"/>
      <c r="BS165" s="50"/>
      <c r="BT165" s="50"/>
      <c r="BU165" s="50"/>
      <c r="BV165" s="51"/>
      <c r="BW165" s="103"/>
      <c r="BX165" s="10"/>
      <c r="BY165" s="7"/>
      <c r="BZ165" s="7"/>
      <c r="CA165" s="7"/>
      <c r="CB165" s="7"/>
      <c r="CC165" s="7"/>
      <c r="CD165" s="108"/>
      <c r="CE165" s="59"/>
      <c r="CF165" s="60"/>
      <c r="CG165" s="60"/>
      <c r="CH165" s="60"/>
      <c r="CI165" s="60"/>
      <c r="CJ165" s="51"/>
      <c r="CK165" s="10"/>
      <c r="CL165" s="51"/>
      <c r="CM165" s="50"/>
      <c r="CN165" s="50"/>
      <c r="CO165" s="50"/>
      <c r="CP165" s="50"/>
      <c r="CQ165" s="50"/>
      <c r="CR165" s="51"/>
      <c r="CS165" s="50"/>
      <c r="CT165" s="50"/>
      <c r="CU165" s="50"/>
      <c r="CV165" s="51"/>
      <c r="CW165" s="50"/>
      <c r="CX165" s="50"/>
      <c r="CY165" s="50"/>
      <c r="CZ165" s="51"/>
      <c r="DA165" s="103"/>
      <c r="DB165" s="7"/>
      <c r="DC165" s="7"/>
      <c r="DD165" s="7"/>
      <c r="DE165" s="50"/>
      <c r="DF165" s="7"/>
      <c r="DG165" s="7"/>
      <c r="DH165" s="7"/>
      <c r="DI165" s="7"/>
      <c r="DJ165" s="7"/>
      <c r="DK165" s="50"/>
      <c r="DL165" s="50"/>
      <c r="DM165" s="50"/>
      <c r="DN165" s="51"/>
      <c r="DO165" s="59"/>
      <c r="DP165" s="46"/>
      <c r="DQ165" s="46"/>
      <c r="DR165" s="46"/>
      <c r="DS165" s="46"/>
      <c r="DT165" s="49"/>
      <c r="DU165" s="46"/>
      <c r="DV165" s="50"/>
      <c r="DW165" s="50"/>
      <c r="DX165" s="51"/>
      <c r="DY165" s="50"/>
      <c r="DZ165" s="50"/>
      <c r="EA165" s="50"/>
      <c r="EB165" s="51"/>
      <c r="EC165" s="5"/>
      <c r="ED165" s="59"/>
      <c r="EE165" s="46"/>
      <c r="EF165" s="46"/>
      <c r="EG165" s="46"/>
      <c r="EH165" s="46"/>
      <c r="EI165" s="49"/>
      <c r="EJ165" s="46"/>
      <c r="EK165" s="50"/>
      <c r="EL165" s="50"/>
      <c r="EM165" s="51"/>
      <c r="EN165" s="50"/>
      <c r="EO165" s="50"/>
      <c r="EP165" s="50"/>
      <c r="EQ165" s="7"/>
      <c r="ER165" s="5"/>
      <c r="ES165">
        <f t="shared" si="34"/>
        <v>0</v>
      </c>
      <c r="EU165" s="16"/>
      <c r="EW165" s="16"/>
      <c r="EX165" s="16"/>
      <c r="EY165" s="16"/>
      <c r="FD165" s="16"/>
      <c r="FP165" s="16"/>
    </row>
    <row r="166" spans="1:172" x14ac:dyDescent="0.15">
      <c r="A166" s="47">
        <v>1000147</v>
      </c>
      <c r="B166" s="5"/>
      <c r="C166" s="45" t="str">
        <f>IF(A166="","",DBCS(VLOOKUP(A166,入力シート!A:E,3,FALSE)))</f>
        <v/>
      </c>
      <c r="D166" s="50"/>
      <c r="E166" s="50"/>
      <c r="F166" s="7"/>
      <c r="G166" s="123"/>
      <c r="H166" s="45"/>
      <c r="I166" s="51"/>
      <c r="J166" s="45"/>
      <c r="K166" s="51"/>
      <c r="L166" s="5"/>
      <c r="M166" s="10"/>
      <c r="N166" s="51"/>
      <c r="O166" s="123"/>
      <c r="P166" s="48"/>
      <c r="Q166" s="60"/>
      <c r="R166" s="51"/>
      <c r="S166" s="48"/>
      <c r="T166" s="51"/>
      <c r="U166" s="10"/>
      <c r="V166" s="59"/>
      <c r="W166" s="49"/>
      <c r="X166" s="59"/>
      <c r="Y166" s="49"/>
      <c r="Z166" s="59"/>
      <c r="AA166" s="49"/>
      <c r="AB166" s="46"/>
      <c r="AC166" s="48"/>
      <c r="AD166" s="45"/>
      <c r="AE166" s="50"/>
      <c r="AF166" s="50"/>
      <c r="AG166" s="51"/>
      <c r="AH166" s="45"/>
      <c r="AI166" s="46"/>
      <c r="AJ166" s="46"/>
      <c r="AK166" s="49"/>
      <c r="AL166" s="46"/>
      <c r="AM166" s="46"/>
      <c r="AN166" s="46"/>
      <c r="AO166" s="46"/>
      <c r="AP166" s="45"/>
      <c r="AQ166" s="50"/>
      <c r="AR166" s="60"/>
      <c r="AS166" s="50"/>
      <c r="AT166" s="58"/>
      <c r="AU166" s="50"/>
      <c r="AV166" s="60"/>
      <c r="AW166" s="60"/>
      <c r="AX166" s="60"/>
      <c r="AY166" s="129"/>
      <c r="AZ166" s="105"/>
      <c r="BA166" s="46"/>
      <c r="BB166" s="50"/>
      <c r="BC166" s="50"/>
      <c r="BD166" s="50"/>
      <c r="BE166" s="50"/>
      <c r="BF166" s="51"/>
      <c r="BG166" s="10"/>
      <c r="BH166" s="51"/>
      <c r="BI166" s="46"/>
      <c r="BJ166" s="50"/>
      <c r="BK166" s="50"/>
      <c r="BL166" s="50"/>
      <c r="BM166" s="50"/>
      <c r="BN166" s="51"/>
      <c r="BO166" s="50"/>
      <c r="BP166" s="50"/>
      <c r="BQ166" s="50"/>
      <c r="BR166" s="51"/>
      <c r="BS166" s="50"/>
      <c r="BT166" s="50"/>
      <c r="BU166" s="50"/>
      <c r="BV166" s="51"/>
      <c r="BW166" s="103"/>
      <c r="BX166" s="10"/>
      <c r="BY166" s="7"/>
      <c r="BZ166" s="7"/>
      <c r="CA166" s="7"/>
      <c r="CB166" s="7"/>
      <c r="CC166" s="7"/>
      <c r="CD166" s="108"/>
      <c r="CE166" s="59"/>
      <c r="CF166" s="60"/>
      <c r="CG166" s="60"/>
      <c r="CH166" s="60"/>
      <c r="CI166" s="60"/>
      <c r="CJ166" s="51"/>
      <c r="CK166" s="10"/>
      <c r="CL166" s="51"/>
      <c r="CM166" s="50"/>
      <c r="CN166" s="50"/>
      <c r="CO166" s="50"/>
      <c r="CP166" s="50"/>
      <c r="CQ166" s="50"/>
      <c r="CR166" s="51"/>
      <c r="CS166" s="50"/>
      <c r="CT166" s="50"/>
      <c r="CU166" s="50"/>
      <c r="CV166" s="51"/>
      <c r="CW166" s="50"/>
      <c r="CX166" s="50"/>
      <c r="CY166" s="50"/>
      <c r="CZ166" s="51"/>
      <c r="DA166" s="103"/>
      <c r="DB166" s="7"/>
      <c r="DC166" s="7"/>
      <c r="DD166" s="7"/>
      <c r="DE166" s="50"/>
      <c r="DF166" s="7"/>
      <c r="DG166" s="7"/>
      <c r="DH166" s="7"/>
      <c r="DI166" s="7"/>
      <c r="DJ166" s="7"/>
      <c r="DK166" s="50"/>
      <c r="DL166" s="50"/>
      <c r="DM166" s="50"/>
      <c r="DN166" s="51"/>
      <c r="DO166" s="59"/>
      <c r="DP166" s="46"/>
      <c r="DQ166" s="46"/>
      <c r="DR166" s="46"/>
      <c r="DS166" s="46"/>
      <c r="DT166" s="49"/>
      <c r="DU166" s="46"/>
      <c r="DV166" s="50"/>
      <c r="DW166" s="50"/>
      <c r="DX166" s="51"/>
      <c r="DY166" s="50"/>
      <c r="DZ166" s="50"/>
      <c r="EA166" s="50"/>
      <c r="EB166" s="51"/>
      <c r="EC166" s="5"/>
      <c r="ED166" s="59"/>
      <c r="EE166" s="46"/>
      <c r="EF166" s="46"/>
      <c r="EG166" s="46"/>
      <c r="EH166" s="46"/>
      <c r="EI166" s="49"/>
      <c r="EJ166" s="46"/>
      <c r="EK166" s="50"/>
      <c r="EL166" s="50"/>
      <c r="EM166" s="51"/>
      <c r="EN166" s="50"/>
      <c r="EO166" s="50"/>
      <c r="EP166" s="50"/>
      <c r="EQ166" s="7"/>
      <c r="ER166" s="5"/>
      <c r="ES166">
        <f t="shared" si="34"/>
        <v>0</v>
      </c>
      <c r="EU166" s="16"/>
      <c r="EW166" s="16"/>
      <c r="EX166" s="16"/>
      <c r="EY166" s="16"/>
      <c r="FD166" s="16"/>
      <c r="FP166" s="16"/>
    </row>
    <row r="167" spans="1:172" x14ac:dyDescent="0.15">
      <c r="A167" s="47">
        <v>1000148</v>
      </c>
      <c r="B167" s="5"/>
      <c r="C167" s="45" t="str">
        <f>IF(A167="","",DBCS(VLOOKUP(A167,入力シート!A:E,3,FALSE)))</f>
        <v/>
      </c>
      <c r="D167" s="50"/>
      <c r="E167" s="50"/>
      <c r="F167" s="7"/>
      <c r="G167" s="123"/>
      <c r="H167" s="45"/>
      <c r="I167" s="51"/>
      <c r="J167" s="45"/>
      <c r="K167" s="51"/>
      <c r="L167" s="5"/>
      <c r="M167" s="10"/>
      <c r="N167" s="51"/>
      <c r="O167" s="123"/>
      <c r="P167" s="48"/>
      <c r="Q167" s="60"/>
      <c r="R167" s="51"/>
      <c r="S167" s="48"/>
      <c r="T167" s="51"/>
      <c r="U167" s="10"/>
      <c r="V167" s="59"/>
      <c r="W167" s="49"/>
      <c r="X167" s="59"/>
      <c r="Y167" s="49"/>
      <c r="Z167" s="59"/>
      <c r="AA167" s="49"/>
      <c r="AB167" s="46"/>
      <c r="AC167" s="48"/>
      <c r="AD167" s="45"/>
      <c r="AE167" s="50"/>
      <c r="AF167" s="50"/>
      <c r="AG167" s="51"/>
      <c r="AH167" s="45"/>
      <c r="AI167" s="46"/>
      <c r="AJ167" s="46"/>
      <c r="AK167" s="49"/>
      <c r="AL167" s="46"/>
      <c r="AM167" s="46"/>
      <c r="AN167" s="46"/>
      <c r="AO167" s="46"/>
      <c r="AP167" s="45"/>
      <c r="AQ167" s="50"/>
      <c r="AR167" s="60"/>
      <c r="AS167" s="50"/>
      <c r="AT167" s="58"/>
      <c r="AU167" s="50"/>
      <c r="AV167" s="60"/>
      <c r="AW167" s="60"/>
      <c r="AX167" s="60"/>
      <c r="AY167" s="129"/>
      <c r="AZ167" s="105"/>
      <c r="BA167" s="46"/>
      <c r="BB167" s="50"/>
      <c r="BC167" s="50"/>
      <c r="BD167" s="50"/>
      <c r="BE167" s="50"/>
      <c r="BF167" s="51"/>
      <c r="BG167" s="10"/>
      <c r="BH167" s="51"/>
      <c r="BI167" s="46"/>
      <c r="BJ167" s="50"/>
      <c r="BK167" s="50"/>
      <c r="BL167" s="50"/>
      <c r="BM167" s="50"/>
      <c r="BN167" s="51"/>
      <c r="BO167" s="50"/>
      <c r="BP167" s="50"/>
      <c r="BQ167" s="50"/>
      <c r="BR167" s="51"/>
      <c r="BS167" s="50"/>
      <c r="BT167" s="50"/>
      <c r="BU167" s="50"/>
      <c r="BV167" s="51"/>
      <c r="BW167" s="103"/>
      <c r="BX167" s="10"/>
      <c r="BY167" s="7"/>
      <c r="BZ167" s="7"/>
      <c r="CA167" s="7"/>
      <c r="CB167" s="7"/>
      <c r="CC167" s="7"/>
      <c r="CD167" s="108"/>
      <c r="CE167" s="59"/>
      <c r="CF167" s="60"/>
      <c r="CG167" s="60"/>
      <c r="CH167" s="60"/>
      <c r="CI167" s="60"/>
      <c r="CJ167" s="51"/>
      <c r="CK167" s="10"/>
      <c r="CL167" s="51"/>
      <c r="CM167" s="50"/>
      <c r="CN167" s="50"/>
      <c r="CO167" s="50"/>
      <c r="CP167" s="50"/>
      <c r="CQ167" s="50"/>
      <c r="CR167" s="51"/>
      <c r="CS167" s="50"/>
      <c r="CT167" s="50"/>
      <c r="CU167" s="50"/>
      <c r="CV167" s="51"/>
      <c r="CW167" s="50"/>
      <c r="CX167" s="50"/>
      <c r="CY167" s="50"/>
      <c r="CZ167" s="51"/>
      <c r="DA167" s="103"/>
      <c r="DB167" s="7"/>
      <c r="DC167" s="7"/>
      <c r="DD167" s="7"/>
      <c r="DE167" s="50"/>
      <c r="DF167" s="7"/>
      <c r="DG167" s="7"/>
      <c r="DH167" s="7"/>
      <c r="DI167" s="7"/>
      <c r="DJ167" s="7"/>
      <c r="DK167" s="50"/>
      <c r="DL167" s="50"/>
      <c r="DM167" s="50"/>
      <c r="DN167" s="51"/>
      <c r="DO167" s="59"/>
      <c r="DP167" s="46"/>
      <c r="DQ167" s="46"/>
      <c r="DR167" s="46"/>
      <c r="DS167" s="46"/>
      <c r="DT167" s="49"/>
      <c r="DU167" s="46"/>
      <c r="DV167" s="50"/>
      <c r="DW167" s="50"/>
      <c r="DX167" s="51"/>
      <c r="DY167" s="50"/>
      <c r="DZ167" s="50"/>
      <c r="EA167" s="50"/>
      <c r="EB167" s="51"/>
      <c r="EC167" s="5"/>
      <c r="ED167" s="59"/>
      <c r="EE167" s="46"/>
      <c r="EF167" s="46"/>
      <c r="EG167" s="46"/>
      <c r="EH167" s="46"/>
      <c r="EI167" s="49"/>
      <c r="EJ167" s="46"/>
      <c r="EK167" s="50"/>
      <c r="EL167" s="50"/>
      <c r="EM167" s="51"/>
      <c r="EN167" s="50"/>
      <c r="EO167" s="50"/>
      <c r="EP167" s="50"/>
      <c r="EQ167" s="7"/>
      <c r="ER167" s="5"/>
      <c r="ES167">
        <f t="shared" si="34"/>
        <v>0</v>
      </c>
      <c r="EU167" s="16"/>
      <c r="EW167" s="16"/>
      <c r="EX167" s="16"/>
      <c r="EY167" s="16"/>
      <c r="FD167" s="16"/>
      <c r="FP167" s="16"/>
    </row>
    <row r="168" spans="1:172" x14ac:dyDescent="0.15">
      <c r="A168" s="47">
        <v>1000149</v>
      </c>
      <c r="B168" s="5"/>
      <c r="C168" s="45" t="str">
        <f>IF(A168="","",DBCS(VLOOKUP(A168,入力シート!A:E,3,FALSE)))</f>
        <v/>
      </c>
      <c r="D168" s="50"/>
      <c r="E168" s="50"/>
      <c r="F168" s="7"/>
      <c r="G168" s="123"/>
      <c r="H168" s="45"/>
      <c r="I168" s="51"/>
      <c r="J168" s="45"/>
      <c r="K168" s="51"/>
      <c r="L168" s="5"/>
      <c r="M168" s="10"/>
      <c r="N168" s="51"/>
      <c r="O168" s="123"/>
      <c r="P168" s="48"/>
      <c r="Q168" s="60"/>
      <c r="R168" s="51"/>
      <c r="S168" s="48"/>
      <c r="T168" s="51"/>
      <c r="U168" s="10"/>
      <c r="V168" s="59"/>
      <c r="W168" s="49"/>
      <c r="X168" s="59"/>
      <c r="Y168" s="49"/>
      <c r="Z168" s="59"/>
      <c r="AA168" s="49"/>
      <c r="AB168" s="46"/>
      <c r="AC168" s="48"/>
      <c r="AD168" s="45"/>
      <c r="AE168" s="50"/>
      <c r="AF168" s="50"/>
      <c r="AG168" s="51"/>
      <c r="AH168" s="45"/>
      <c r="AI168" s="46"/>
      <c r="AJ168" s="46"/>
      <c r="AK168" s="49"/>
      <c r="AL168" s="46"/>
      <c r="AM168" s="46"/>
      <c r="AN168" s="46"/>
      <c r="AO168" s="46"/>
      <c r="AP168" s="45"/>
      <c r="AQ168" s="50"/>
      <c r="AR168" s="60"/>
      <c r="AS168" s="50"/>
      <c r="AT168" s="58"/>
      <c r="AU168" s="50"/>
      <c r="AV168" s="60"/>
      <c r="AW168" s="60"/>
      <c r="AX168" s="60"/>
      <c r="AY168" s="129"/>
      <c r="AZ168" s="105"/>
      <c r="BA168" s="46"/>
      <c r="BB168" s="50"/>
      <c r="BC168" s="50"/>
      <c r="BD168" s="50"/>
      <c r="BE168" s="50"/>
      <c r="BF168" s="51"/>
      <c r="BG168" s="10"/>
      <c r="BH168" s="51"/>
      <c r="BI168" s="46"/>
      <c r="BJ168" s="50"/>
      <c r="BK168" s="50"/>
      <c r="BL168" s="50"/>
      <c r="BM168" s="50"/>
      <c r="BN168" s="51"/>
      <c r="BO168" s="50"/>
      <c r="BP168" s="50"/>
      <c r="BQ168" s="50"/>
      <c r="BR168" s="51"/>
      <c r="BS168" s="50"/>
      <c r="BT168" s="50"/>
      <c r="BU168" s="50"/>
      <c r="BV168" s="51"/>
      <c r="BW168" s="103"/>
      <c r="BX168" s="10"/>
      <c r="BY168" s="7"/>
      <c r="BZ168" s="7"/>
      <c r="CA168" s="7"/>
      <c r="CB168" s="7"/>
      <c r="CC168" s="7"/>
      <c r="CD168" s="108"/>
      <c r="CE168" s="59"/>
      <c r="CF168" s="60"/>
      <c r="CG168" s="60"/>
      <c r="CH168" s="60"/>
      <c r="CI168" s="60"/>
      <c r="CJ168" s="51"/>
      <c r="CK168" s="10"/>
      <c r="CL168" s="51"/>
      <c r="CM168" s="50"/>
      <c r="CN168" s="50"/>
      <c r="CO168" s="50"/>
      <c r="CP168" s="50"/>
      <c r="CQ168" s="50"/>
      <c r="CR168" s="51"/>
      <c r="CS168" s="50"/>
      <c r="CT168" s="50"/>
      <c r="CU168" s="50"/>
      <c r="CV168" s="51"/>
      <c r="CW168" s="50"/>
      <c r="CX168" s="50"/>
      <c r="CY168" s="50"/>
      <c r="CZ168" s="51"/>
      <c r="DA168" s="103"/>
      <c r="DB168" s="7"/>
      <c r="DC168" s="7"/>
      <c r="DD168" s="7"/>
      <c r="DE168" s="50"/>
      <c r="DF168" s="7"/>
      <c r="DG168" s="7"/>
      <c r="DH168" s="7"/>
      <c r="DI168" s="7"/>
      <c r="DJ168" s="7"/>
      <c r="DK168" s="50"/>
      <c r="DL168" s="50"/>
      <c r="DM168" s="50"/>
      <c r="DN168" s="51"/>
      <c r="DO168" s="59"/>
      <c r="DP168" s="46"/>
      <c r="DQ168" s="46"/>
      <c r="DR168" s="46"/>
      <c r="DS168" s="46"/>
      <c r="DT168" s="49"/>
      <c r="DU168" s="46"/>
      <c r="DV168" s="50"/>
      <c r="DW168" s="50"/>
      <c r="DX168" s="51"/>
      <c r="DY168" s="50"/>
      <c r="DZ168" s="50"/>
      <c r="EA168" s="50"/>
      <c r="EB168" s="51"/>
      <c r="EC168" s="5"/>
      <c r="ED168" s="59"/>
      <c r="EE168" s="46"/>
      <c r="EF168" s="46"/>
      <c r="EG168" s="46"/>
      <c r="EH168" s="46"/>
      <c r="EI168" s="49"/>
      <c r="EJ168" s="46"/>
      <c r="EK168" s="50"/>
      <c r="EL168" s="50"/>
      <c r="EM168" s="51"/>
      <c r="EN168" s="50"/>
      <c r="EO168" s="50"/>
      <c r="EP168" s="50"/>
      <c r="EQ168" s="7"/>
      <c r="ER168" s="5"/>
      <c r="ES168">
        <f t="shared" si="34"/>
        <v>0</v>
      </c>
      <c r="EU168" s="16"/>
      <c r="EW168" s="16"/>
      <c r="EX168" s="16"/>
      <c r="EY168" s="16"/>
      <c r="FD168" s="16"/>
      <c r="FP168" s="16"/>
    </row>
    <row r="169" spans="1:172" x14ac:dyDescent="0.15">
      <c r="A169" s="47">
        <v>1000150</v>
      </c>
      <c r="B169" s="5"/>
      <c r="C169" s="45" t="str">
        <f>IF(A169="","",DBCS(VLOOKUP(A169,入力シート!A:E,3,FALSE)))</f>
        <v/>
      </c>
      <c r="D169" s="50"/>
      <c r="E169" s="50"/>
      <c r="F169" s="7"/>
      <c r="G169" s="123"/>
      <c r="H169" s="45"/>
      <c r="I169" s="51"/>
      <c r="J169" s="45"/>
      <c r="K169" s="51"/>
      <c r="L169" s="5"/>
      <c r="M169" s="10"/>
      <c r="N169" s="51"/>
      <c r="O169" s="123"/>
      <c r="P169" s="48"/>
      <c r="Q169" s="60"/>
      <c r="R169" s="51"/>
      <c r="S169" s="48"/>
      <c r="T169" s="51"/>
      <c r="U169" s="10"/>
      <c r="V169" s="59"/>
      <c r="W169" s="49"/>
      <c r="X169" s="59"/>
      <c r="Y169" s="49"/>
      <c r="Z169" s="59"/>
      <c r="AA169" s="49"/>
      <c r="AB169" s="46"/>
      <c r="AC169" s="48"/>
      <c r="AD169" s="45"/>
      <c r="AE169" s="50"/>
      <c r="AF169" s="50"/>
      <c r="AG169" s="51"/>
      <c r="AH169" s="45"/>
      <c r="AI169" s="46"/>
      <c r="AJ169" s="46"/>
      <c r="AK169" s="49"/>
      <c r="AL169" s="46"/>
      <c r="AM169" s="46"/>
      <c r="AN169" s="46"/>
      <c r="AO169" s="46"/>
      <c r="AP169" s="45"/>
      <c r="AQ169" s="50"/>
      <c r="AR169" s="60"/>
      <c r="AS169" s="50"/>
      <c r="AT169" s="58"/>
      <c r="AU169" s="50"/>
      <c r="AV169" s="60"/>
      <c r="AW169" s="60"/>
      <c r="AX169" s="60"/>
      <c r="AY169" s="129"/>
      <c r="AZ169" s="105"/>
      <c r="BA169" s="46"/>
      <c r="BB169" s="50"/>
      <c r="BC169" s="50"/>
      <c r="BD169" s="50"/>
      <c r="BE169" s="50"/>
      <c r="BF169" s="51"/>
      <c r="BG169" s="10"/>
      <c r="BH169" s="51"/>
      <c r="BI169" s="46"/>
      <c r="BJ169" s="50"/>
      <c r="BK169" s="50"/>
      <c r="BL169" s="50"/>
      <c r="BM169" s="50"/>
      <c r="BN169" s="51"/>
      <c r="BO169" s="50"/>
      <c r="BP169" s="50"/>
      <c r="BQ169" s="50"/>
      <c r="BR169" s="51"/>
      <c r="BS169" s="50"/>
      <c r="BT169" s="50"/>
      <c r="BU169" s="50"/>
      <c r="BV169" s="51"/>
      <c r="BW169" s="103"/>
      <c r="BX169" s="10"/>
      <c r="BY169" s="7"/>
      <c r="BZ169" s="7"/>
      <c r="CA169" s="7"/>
      <c r="CB169" s="7"/>
      <c r="CC169" s="7"/>
      <c r="CD169" s="108"/>
      <c r="CE169" s="59"/>
      <c r="CF169" s="60"/>
      <c r="CG169" s="60"/>
      <c r="CH169" s="60"/>
      <c r="CI169" s="60"/>
      <c r="CJ169" s="51"/>
      <c r="CK169" s="10"/>
      <c r="CL169" s="51"/>
      <c r="CM169" s="50"/>
      <c r="CN169" s="50"/>
      <c r="CO169" s="50"/>
      <c r="CP169" s="50"/>
      <c r="CQ169" s="50"/>
      <c r="CR169" s="51"/>
      <c r="CS169" s="50"/>
      <c r="CT169" s="50"/>
      <c r="CU169" s="50"/>
      <c r="CV169" s="51"/>
      <c r="CW169" s="50"/>
      <c r="CX169" s="50"/>
      <c r="CY169" s="50"/>
      <c r="CZ169" s="51"/>
      <c r="DA169" s="103"/>
      <c r="DB169" s="7"/>
      <c r="DC169" s="7"/>
      <c r="DD169" s="7"/>
      <c r="DE169" s="50"/>
      <c r="DF169" s="7"/>
      <c r="DG169" s="7"/>
      <c r="DH169" s="7"/>
      <c r="DI169" s="7"/>
      <c r="DJ169" s="7"/>
      <c r="DK169" s="50"/>
      <c r="DL169" s="50"/>
      <c r="DM169" s="50"/>
      <c r="DN169" s="51"/>
      <c r="DO169" s="59"/>
      <c r="DP169" s="46"/>
      <c r="DQ169" s="46"/>
      <c r="DR169" s="46"/>
      <c r="DS169" s="46"/>
      <c r="DT169" s="49"/>
      <c r="DU169" s="46"/>
      <c r="DV169" s="50"/>
      <c r="DW169" s="50"/>
      <c r="DX169" s="51"/>
      <c r="DY169" s="50"/>
      <c r="DZ169" s="50"/>
      <c r="EA169" s="50"/>
      <c r="EB169" s="51"/>
      <c r="EC169" s="5"/>
      <c r="ED169" s="59"/>
      <c r="EE169" s="46"/>
      <c r="EF169" s="46"/>
      <c r="EG169" s="46"/>
      <c r="EH169" s="46"/>
      <c r="EI169" s="49"/>
      <c r="EJ169" s="46"/>
      <c r="EK169" s="50"/>
      <c r="EL169" s="50"/>
      <c r="EM169" s="51"/>
      <c r="EN169" s="50"/>
      <c r="EO169" s="50"/>
      <c r="EP169" s="50"/>
      <c r="EQ169" s="7"/>
      <c r="ER169" s="5"/>
      <c r="ES169">
        <f t="shared" si="34"/>
        <v>0</v>
      </c>
      <c r="EU169" s="16"/>
      <c r="EW169" s="16"/>
      <c r="EX169" s="16"/>
      <c r="EY169" s="16"/>
      <c r="FD169" s="16"/>
      <c r="FP169" s="16"/>
    </row>
    <row r="170" spans="1:172" x14ac:dyDescent="0.15">
      <c r="A170" s="47">
        <v>1000151</v>
      </c>
      <c r="B170" s="5"/>
      <c r="C170" s="45" t="str">
        <f>IF(A170="","",DBCS(VLOOKUP(A170,入力シート!A:E,3,FALSE)))</f>
        <v/>
      </c>
      <c r="D170" s="50"/>
      <c r="E170" s="50"/>
      <c r="F170" s="7"/>
      <c r="G170" s="123"/>
      <c r="H170" s="45"/>
      <c r="I170" s="51"/>
      <c r="J170" s="45"/>
      <c r="K170" s="51"/>
      <c r="L170" s="5"/>
      <c r="M170" s="10"/>
      <c r="N170" s="51"/>
      <c r="O170" s="123"/>
      <c r="P170" s="48"/>
      <c r="Q170" s="60"/>
      <c r="R170" s="51"/>
      <c r="S170" s="48"/>
      <c r="T170" s="51"/>
      <c r="U170" s="10"/>
      <c r="V170" s="59"/>
      <c r="W170" s="49"/>
      <c r="X170" s="59"/>
      <c r="Y170" s="49"/>
      <c r="Z170" s="59"/>
      <c r="AA170" s="49"/>
      <c r="AB170" s="46"/>
      <c r="AC170" s="48"/>
      <c r="AD170" s="45"/>
      <c r="AE170" s="50"/>
      <c r="AF170" s="50"/>
      <c r="AG170" s="51"/>
      <c r="AH170" s="45"/>
      <c r="AI170" s="46"/>
      <c r="AJ170" s="46"/>
      <c r="AK170" s="49"/>
      <c r="AL170" s="46"/>
      <c r="AM170" s="46"/>
      <c r="AN170" s="46"/>
      <c r="AO170" s="46"/>
      <c r="AP170" s="45"/>
      <c r="AQ170" s="50"/>
      <c r="AR170" s="60"/>
      <c r="AS170" s="50"/>
      <c r="AT170" s="58"/>
      <c r="AU170" s="50"/>
      <c r="AV170" s="60"/>
      <c r="AW170" s="60"/>
      <c r="AX170" s="60"/>
      <c r="AY170" s="129"/>
      <c r="AZ170" s="105"/>
      <c r="BA170" s="46"/>
      <c r="BB170" s="50"/>
      <c r="BC170" s="50"/>
      <c r="BD170" s="50"/>
      <c r="BE170" s="50"/>
      <c r="BF170" s="51"/>
      <c r="BG170" s="10"/>
      <c r="BH170" s="51"/>
      <c r="BI170" s="46"/>
      <c r="BJ170" s="50"/>
      <c r="BK170" s="50"/>
      <c r="BL170" s="50"/>
      <c r="BM170" s="50"/>
      <c r="BN170" s="51"/>
      <c r="BO170" s="50"/>
      <c r="BP170" s="50"/>
      <c r="BQ170" s="50"/>
      <c r="BR170" s="51"/>
      <c r="BS170" s="50"/>
      <c r="BT170" s="50"/>
      <c r="BU170" s="50"/>
      <c r="BV170" s="51"/>
      <c r="BW170" s="103"/>
      <c r="BX170" s="10"/>
      <c r="BY170" s="7"/>
      <c r="BZ170" s="7"/>
      <c r="CA170" s="7"/>
      <c r="CB170" s="7"/>
      <c r="CC170" s="7"/>
      <c r="CD170" s="108"/>
      <c r="CE170" s="59"/>
      <c r="CF170" s="60"/>
      <c r="CG170" s="60"/>
      <c r="CH170" s="60"/>
      <c r="CI170" s="60"/>
      <c r="CJ170" s="51"/>
      <c r="CK170" s="10"/>
      <c r="CL170" s="51"/>
      <c r="CM170" s="50"/>
      <c r="CN170" s="50"/>
      <c r="CO170" s="50"/>
      <c r="CP170" s="50"/>
      <c r="CQ170" s="50"/>
      <c r="CR170" s="51"/>
      <c r="CS170" s="50"/>
      <c r="CT170" s="50"/>
      <c r="CU170" s="50"/>
      <c r="CV170" s="51"/>
      <c r="CW170" s="50"/>
      <c r="CX170" s="50"/>
      <c r="CY170" s="50"/>
      <c r="CZ170" s="51"/>
      <c r="DA170" s="103"/>
      <c r="DB170" s="7"/>
      <c r="DC170" s="7"/>
      <c r="DD170" s="7"/>
      <c r="DE170" s="50"/>
      <c r="DF170" s="7"/>
      <c r="DG170" s="7"/>
      <c r="DH170" s="7"/>
      <c r="DI170" s="7"/>
      <c r="DJ170" s="7"/>
      <c r="DK170" s="50"/>
      <c r="DL170" s="50"/>
      <c r="DM170" s="50"/>
      <c r="DN170" s="51"/>
      <c r="DO170" s="59"/>
      <c r="DP170" s="46"/>
      <c r="DQ170" s="46"/>
      <c r="DR170" s="46"/>
      <c r="DS170" s="46"/>
      <c r="DT170" s="49"/>
      <c r="DU170" s="46"/>
      <c r="DV170" s="50"/>
      <c r="DW170" s="50"/>
      <c r="DX170" s="51"/>
      <c r="DY170" s="50"/>
      <c r="DZ170" s="50"/>
      <c r="EA170" s="50"/>
      <c r="EB170" s="51"/>
      <c r="EC170" s="5"/>
      <c r="ED170" s="59"/>
      <c r="EE170" s="46"/>
      <c r="EF170" s="46"/>
      <c r="EG170" s="46"/>
      <c r="EH170" s="46"/>
      <c r="EI170" s="49"/>
      <c r="EJ170" s="46"/>
      <c r="EK170" s="50"/>
      <c r="EL170" s="50"/>
      <c r="EM170" s="51"/>
      <c r="EN170" s="50"/>
      <c r="EO170" s="50"/>
      <c r="EP170" s="50"/>
      <c r="EQ170" s="7"/>
      <c r="ER170" s="5"/>
      <c r="ES170">
        <f t="shared" si="34"/>
        <v>0</v>
      </c>
      <c r="EU170" s="16"/>
      <c r="EW170" s="16"/>
      <c r="EX170" s="16"/>
      <c r="EY170" s="16"/>
      <c r="FD170" s="16"/>
      <c r="FP170" s="16"/>
    </row>
    <row r="171" spans="1:172" x14ac:dyDescent="0.15">
      <c r="A171" s="47">
        <v>1000152</v>
      </c>
      <c r="B171" s="5"/>
      <c r="C171" s="45" t="str">
        <f>IF(A171="","",DBCS(VLOOKUP(A171,入力シート!A:E,3,FALSE)))</f>
        <v/>
      </c>
      <c r="D171" s="50"/>
      <c r="E171" s="50"/>
      <c r="F171" s="7"/>
      <c r="G171" s="123"/>
      <c r="H171" s="45"/>
      <c r="I171" s="51"/>
      <c r="J171" s="45"/>
      <c r="K171" s="51"/>
      <c r="L171" s="5"/>
      <c r="M171" s="10"/>
      <c r="N171" s="51"/>
      <c r="O171" s="123"/>
      <c r="P171" s="48"/>
      <c r="Q171" s="60"/>
      <c r="R171" s="51"/>
      <c r="S171" s="48"/>
      <c r="T171" s="51"/>
      <c r="U171" s="10"/>
      <c r="V171" s="59"/>
      <c r="W171" s="49"/>
      <c r="X171" s="59"/>
      <c r="Y171" s="49"/>
      <c r="Z171" s="59"/>
      <c r="AA171" s="49"/>
      <c r="AB171" s="46"/>
      <c r="AC171" s="48"/>
      <c r="AD171" s="45"/>
      <c r="AE171" s="50"/>
      <c r="AF171" s="50"/>
      <c r="AG171" s="51"/>
      <c r="AH171" s="45"/>
      <c r="AI171" s="46"/>
      <c r="AJ171" s="46"/>
      <c r="AK171" s="49"/>
      <c r="AL171" s="46"/>
      <c r="AM171" s="46"/>
      <c r="AN171" s="46"/>
      <c r="AO171" s="46"/>
      <c r="AP171" s="45"/>
      <c r="AQ171" s="50"/>
      <c r="AR171" s="60"/>
      <c r="AS171" s="50"/>
      <c r="AT171" s="58"/>
      <c r="AU171" s="50"/>
      <c r="AV171" s="60"/>
      <c r="AW171" s="60"/>
      <c r="AX171" s="60"/>
      <c r="AY171" s="129"/>
      <c r="AZ171" s="105"/>
      <c r="BA171" s="46"/>
      <c r="BB171" s="50"/>
      <c r="BC171" s="50"/>
      <c r="BD171" s="50"/>
      <c r="BE171" s="50"/>
      <c r="BF171" s="51"/>
      <c r="BG171" s="10"/>
      <c r="BH171" s="51"/>
      <c r="BI171" s="46"/>
      <c r="BJ171" s="50"/>
      <c r="BK171" s="50"/>
      <c r="BL171" s="50"/>
      <c r="BM171" s="50"/>
      <c r="BN171" s="51"/>
      <c r="BO171" s="50"/>
      <c r="BP171" s="50"/>
      <c r="BQ171" s="50"/>
      <c r="BR171" s="51"/>
      <c r="BS171" s="50"/>
      <c r="BT171" s="50"/>
      <c r="BU171" s="50"/>
      <c r="BV171" s="51"/>
      <c r="BW171" s="103"/>
      <c r="BX171" s="10"/>
      <c r="BY171" s="7"/>
      <c r="BZ171" s="7"/>
      <c r="CA171" s="7"/>
      <c r="CB171" s="7"/>
      <c r="CC171" s="7"/>
      <c r="CD171" s="108"/>
      <c r="CE171" s="59"/>
      <c r="CF171" s="60"/>
      <c r="CG171" s="60"/>
      <c r="CH171" s="60"/>
      <c r="CI171" s="60"/>
      <c r="CJ171" s="51"/>
      <c r="CK171" s="10"/>
      <c r="CL171" s="51"/>
      <c r="CM171" s="50"/>
      <c r="CN171" s="50"/>
      <c r="CO171" s="50"/>
      <c r="CP171" s="50"/>
      <c r="CQ171" s="50"/>
      <c r="CR171" s="51"/>
      <c r="CS171" s="50"/>
      <c r="CT171" s="50"/>
      <c r="CU171" s="50"/>
      <c r="CV171" s="51"/>
      <c r="CW171" s="50"/>
      <c r="CX171" s="50"/>
      <c r="CY171" s="50"/>
      <c r="CZ171" s="51"/>
      <c r="DA171" s="103"/>
      <c r="DB171" s="7"/>
      <c r="DC171" s="7"/>
      <c r="DD171" s="7"/>
      <c r="DE171" s="50"/>
      <c r="DF171" s="7"/>
      <c r="DG171" s="7"/>
      <c r="DH171" s="7"/>
      <c r="DI171" s="7"/>
      <c r="DJ171" s="7"/>
      <c r="DK171" s="50"/>
      <c r="DL171" s="50"/>
      <c r="DM171" s="50"/>
      <c r="DN171" s="51"/>
      <c r="DO171" s="59"/>
      <c r="DP171" s="46"/>
      <c r="DQ171" s="46"/>
      <c r="DR171" s="46"/>
      <c r="DS171" s="46"/>
      <c r="DT171" s="49"/>
      <c r="DU171" s="46"/>
      <c r="DV171" s="50"/>
      <c r="DW171" s="50"/>
      <c r="DX171" s="51"/>
      <c r="DY171" s="50"/>
      <c r="DZ171" s="50"/>
      <c r="EA171" s="50"/>
      <c r="EB171" s="51"/>
      <c r="EC171" s="5"/>
      <c r="ED171" s="59"/>
      <c r="EE171" s="46"/>
      <c r="EF171" s="46"/>
      <c r="EG171" s="46"/>
      <c r="EH171" s="46"/>
      <c r="EI171" s="49"/>
      <c r="EJ171" s="46"/>
      <c r="EK171" s="50"/>
      <c r="EL171" s="50"/>
      <c r="EM171" s="51"/>
      <c r="EN171" s="50"/>
      <c r="EO171" s="50"/>
      <c r="EP171" s="50"/>
      <c r="EQ171" s="7"/>
      <c r="ER171" s="5"/>
      <c r="ES171">
        <f t="shared" si="34"/>
        <v>0</v>
      </c>
      <c r="EU171" s="16"/>
      <c r="EW171" s="16"/>
      <c r="EX171" s="16"/>
      <c r="EY171" s="16"/>
      <c r="FD171" s="16"/>
      <c r="FP171" s="16"/>
    </row>
    <row r="172" spans="1:172" x14ac:dyDescent="0.15">
      <c r="A172" s="47">
        <v>1000153</v>
      </c>
      <c r="B172" s="5"/>
      <c r="C172" s="45" t="str">
        <f>IF(A172="","",DBCS(VLOOKUP(A172,入力シート!A:E,3,FALSE)))</f>
        <v/>
      </c>
      <c r="D172" s="50"/>
      <c r="E172" s="50"/>
      <c r="F172" s="7"/>
      <c r="G172" s="123"/>
      <c r="H172" s="45"/>
      <c r="I172" s="51"/>
      <c r="J172" s="45"/>
      <c r="K172" s="51"/>
      <c r="L172" s="5"/>
      <c r="M172" s="10"/>
      <c r="N172" s="51"/>
      <c r="O172" s="123"/>
      <c r="P172" s="48"/>
      <c r="Q172" s="60"/>
      <c r="R172" s="51"/>
      <c r="S172" s="48"/>
      <c r="T172" s="51"/>
      <c r="U172" s="10"/>
      <c r="V172" s="59"/>
      <c r="W172" s="49"/>
      <c r="X172" s="59"/>
      <c r="Y172" s="49"/>
      <c r="Z172" s="59"/>
      <c r="AA172" s="49"/>
      <c r="AB172" s="46"/>
      <c r="AC172" s="48"/>
      <c r="AD172" s="45"/>
      <c r="AE172" s="50"/>
      <c r="AF172" s="50"/>
      <c r="AG172" s="51"/>
      <c r="AH172" s="45"/>
      <c r="AI172" s="46"/>
      <c r="AJ172" s="46"/>
      <c r="AK172" s="49"/>
      <c r="AL172" s="46"/>
      <c r="AM172" s="46"/>
      <c r="AN172" s="46"/>
      <c r="AO172" s="46"/>
      <c r="AP172" s="45"/>
      <c r="AQ172" s="50"/>
      <c r="AR172" s="60"/>
      <c r="AS172" s="50"/>
      <c r="AT172" s="58"/>
      <c r="AU172" s="50"/>
      <c r="AV172" s="60"/>
      <c r="AW172" s="60"/>
      <c r="AX172" s="60"/>
      <c r="AY172" s="129"/>
      <c r="AZ172" s="105"/>
      <c r="BA172" s="46"/>
      <c r="BB172" s="50"/>
      <c r="BC172" s="50"/>
      <c r="BD172" s="50"/>
      <c r="BE172" s="50"/>
      <c r="BF172" s="51"/>
      <c r="BG172" s="10"/>
      <c r="BH172" s="51"/>
      <c r="BI172" s="46"/>
      <c r="BJ172" s="50"/>
      <c r="BK172" s="50"/>
      <c r="BL172" s="50"/>
      <c r="BM172" s="50"/>
      <c r="BN172" s="51"/>
      <c r="BO172" s="50"/>
      <c r="BP172" s="50"/>
      <c r="BQ172" s="50"/>
      <c r="BR172" s="51"/>
      <c r="BS172" s="50"/>
      <c r="BT172" s="50"/>
      <c r="BU172" s="50"/>
      <c r="BV172" s="51"/>
      <c r="BW172" s="103"/>
      <c r="BX172" s="10"/>
      <c r="BY172" s="7"/>
      <c r="BZ172" s="7"/>
      <c r="CA172" s="7"/>
      <c r="CB172" s="7"/>
      <c r="CC172" s="7"/>
      <c r="CD172" s="108"/>
      <c r="CE172" s="59"/>
      <c r="CF172" s="60"/>
      <c r="CG172" s="60"/>
      <c r="CH172" s="60"/>
      <c r="CI172" s="60"/>
      <c r="CJ172" s="51"/>
      <c r="CK172" s="10"/>
      <c r="CL172" s="51"/>
      <c r="CM172" s="50"/>
      <c r="CN172" s="50"/>
      <c r="CO172" s="50"/>
      <c r="CP172" s="50"/>
      <c r="CQ172" s="50"/>
      <c r="CR172" s="51"/>
      <c r="CS172" s="50"/>
      <c r="CT172" s="50"/>
      <c r="CU172" s="50"/>
      <c r="CV172" s="51"/>
      <c r="CW172" s="50"/>
      <c r="CX172" s="50"/>
      <c r="CY172" s="50"/>
      <c r="CZ172" s="51"/>
      <c r="DA172" s="103"/>
      <c r="DB172" s="7"/>
      <c r="DC172" s="7"/>
      <c r="DD172" s="7"/>
      <c r="DE172" s="50"/>
      <c r="DF172" s="7"/>
      <c r="DG172" s="7"/>
      <c r="DH172" s="7"/>
      <c r="DI172" s="7"/>
      <c r="DJ172" s="7"/>
      <c r="DK172" s="50"/>
      <c r="DL172" s="50"/>
      <c r="DM172" s="50"/>
      <c r="DN172" s="51"/>
      <c r="DO172" s="59"/>
      <c r="DP172" s="46"/>
      <c r="DQ172" s="46"/>
      <c r="DR172" s="46"/>
      <c r="DS172" s="46"/>
      <c r="DT172" s="49"/>
      <c r="DU172" s="46"/>
      <c r="DV172" s="50"/>
      <c r="DW172" s="50"/>
      <c r="DX172" s="51"/>
      <c r="DY172" s="50"/>
      <c r="DZ172" s="50"/>
      <c r="EA172" s="50"/>
      <c r="EB172" s="51"/>
      <c r="EC172" s="5"/>
      <c r="ED172" s="59"/>
      <c r="EE172" s="46"/>
      <c r="EF172" s="46"/>
      <c r="EG172" s="46"/>
      <c r="EH172" s="46"/>
      <c r="EI172" s="49"/>
      <c r="EJ172" s="46"/>
      <c r="EK172" s="50"/>
      <c r="EL172" s="50"/>
      <c r="EM172" s="51"/>
      <c r="EN172" s="50"/>
      <c r="EO172" s="50"/>
      <c r="EP172" s="50"/>
      <c r="EQ172" s="7"/>
      <c r="ER172" s="5"/>
      <c r="ES172">
        <f t="shared" si="34"/>
        <v>0</v>
      </c>
      <c r="EU172" s="16"/>
      <c r="EW172" s="16"/>
      <c r="EX172" s="16"/>
      <c r="EY172" s="16"/>
      <c r="FD172" s="16"/>
      <c r="FP172" s="16"/>
    </row>
    <row r="173" spans="1:172" x14ac:dyDescent="0.15">
      <c r="A173" s="47">
        <v>1000154</v>
      </c>
      <c r="B173" s="5"/>
      <c r="C173" s="45" t="str">
        <f>IF(A173="","",DBCS(VLOOKUP(A173,入力シート!A:E,3,FALSE)))</f>
        <v/>
      </c>
      <c r="D173" s="50"/>
      <c r="E173" s="50"/>
      <c r="F173" s="7"/>
      <c r="G173" s="123"/>
      <c r="H173" s="45"/>
      <c r="I173" s="51"/>
      <c r="J173" s="45"/>
      <c r="K173" s="51"/>
      <c r="L173" s="5"/>
      <c r="M173" s="10"/>
      <c r="N173" s="51"/>
      <c r="O173" s="123"/>
      <c r="P173" s="48"/>
      <c r="Q173" s="60"/>
      <c r="R173" s="51"/>
      <c r="S173" s="48"/>
      <c r="T173" s="51"/>
      <c r="U173" s="10"/>
      <c r="V173" s="59"/>
      <c r="W173" s="49"/>
      <c r="X173" s="59"/>
      <c r="Y173" s="49"/>
      <c r="Z173" s="59"/>
      <c r="AA173" s="49"/>
      <c r="AB173" s="46"/>
      <c r="AC173" s="48"/>
      <c r="AD173" s="45"/>
      <c r="AE173" s="50"/>
      <c r="AF173" s="50"/>
      <c r="AG173" s="51"/>
      <c r="AH173" s="45"/>
      <c r="AI173" s="46"/>
      <c r="AJ173" s="46"/>
      <c r="AK173" s="49"/>
      <c r="AL173" s="46"/>
      <c r="AM173" s="46"/>
      <c r="AN173" s="46"/>
      <c r="AO173" s="46"/>
      <c r="AP173" s="45"/>
      <c r="AQ173" s="50"/>
      <c r="AR173" s="60"/>
      <c r="AS173" s="50"/>
      <c r="AT173" s="58"/>
      <c r="AU173" s="50"/>
      <c r="AV173" s="60"/>
      <c r="AW173" s="60"/>
      <c r="AX173" s="60"/>
      <c r="AY173" s="129"/>
      <c r="AZ173" s="105"/>
      <c r="BA173" s="46"/>
      <c r="BB173" s="50"/>
      <c r="BC173" s="50"/>
      <c r="BD173" s="50"/>
      <c r="BE173" s="50"/>
      <c r="BF173" s="51"/>
      <c r="BG173" s="10"/>
      <c r="BH173" s="51"/>
      <c r="BI173" s="46"/>
      <c r="BJ173" s="50"/>
      <c r="BK173" s="50"/>
      <c r="BL173" s="50"/>
      <c r="BM173" s="50"/>
      <c r="BN173" s="51"/>
      <c r="BO173" s="50"/>
      <c r="BP173" s="50"/>
      <c r="BQ173" s="50"/>
      <c r="BR173" s="51"/>
      <c r="BS173" s="50"/>
      <c r="BT173" s="50"/>
      <c r="BU173" s="50"/>
      <c r="BV173" s="51"/>
      <c r="BW173" s="103"/>
      <c r="BX173" s="10"/>
      <c r="BY173" s="7"/>
      <c r="BZ173" s="7"/>
      <c r="CA173" s="7"/>
      <c r="CB173" s="7"/>
      <c r="CC173" s="7"/>
      <c r="CD173" s="108"/>
      <c r="CE173" s="59"/>
      <c r="CF173" s="60"/>
      <c r="CG173" s="60"/>
      <c r="CH173" s="60"/>
      <c r="CI173" s="60"/>
      <c r="CJ173" s="51"/>
      <c r="CK173" s="10"/>
      <c r="CL173" s="51"/>
      <c r="CM173" s="50"/>
      <c r="CN173" s="50"/>
      <c r="CO173" s="50"/>
      <c r="CP173" s="50"/>
      <c r="CQ173" s="50"/>
      <c r="CR173" s="51"/>
      <c r="CS173" s="50"/>
      <c r="CT173" s="50"/>
      <c r="CU173" s="50"/>
      <c r="CV173" s="51"/>
      <c r="CW173" s="50"/>
      <c r="CX173" s="50"/>
      <c r="CY173" s="50"/>
      <c r="CZ173" s="51"/>
      <c r="DA173" s="103"/>
      <c r="DB173" s="7"/>
      <c r="DC173" s="7"/>
      <c r="DD173" s="7"/>
      <c r="DE173" s="50"/>
      <c r="DF173" s="7"/>
      <c r="DG173" s="7"/>
      <c r="DH173" s="7"/>
      <c r="DI173" s="7"/>
      <c r="DJ173" s="7"/>
      <c r="DK173" s="50"/>
      <c r="DL173" s="50"/>
      <c r="DM173" s="50"/>
      <c r="DN173" s="51"/>
      <c r="DO173" s="59"/>
      <c r="DP173" s="46"/>
      <c r="DQ173" s="46"/>
      <c r="DR173" s="46"/>
      <c r="DS173" s="46"/>
      <c r="DT173" s="49"/>
      <c r="DU173" s="46"/>
      <c r="DV173" s="50"/>
      <c r="DW173" s="50"/>
      <c r="DX173" s="51"/>
      <c r="DY173" s="50"/>
      <c r="DZ173" s="50"/>
      <c r="EA173" s="50"/>
      <c r="EB173" s="51"/>
      <c r="EC173" s="5"/>
      <c r="ED173" s="59"/>
      <c r="EE173" s="46"/>
      <c r="EF173" s="46"/>
      <c r="EG173" s="46"/>
      <c r="EH173" s="46"/>
      <c r="EI173" s="49"/>
      <c r="EJ173" s="46"/>
      <c r="EK173" s="50"/>
      <c r="EL173" s="50"/>
      <c r="EM173" s="51"/>
      <c r="EN173" s="50"/>
      <c r="EO173" s="50"/>
      <c r="EP173" s="50"/>
      <c r="EQ173" s="7"/>
      <c r="ER173" s="5"/>
      <c r="ES173">
        <f t="shared" si="34"/>
        <v>0</v>
      </c>
      <c r="EU173" s="16"/>
      <c r="EW173" s="16"/>
      <c r="EX173" s="16"/>
      <c r="EY173" s="16"/>
      <c r="FD173" s="16"/>
      <c r="FP173" s="16"/>
    </row>
    <row r="174" spans="1:172" x14ac:dyDescent="0.15">
      <c r="A174" s="47">
        <v>1000155</v>
      </c>
      <c r="B174" s="5"/>
      <c r="C174" s="45" t="str">
        <f>IF(A174="","",DBCS(VLOOKUP(A174,入力シート!A:E,3,FALSE)))</f>
        <v/>
      </c>
      <c r="D174" s="50"/>
      <c r="E174" s="50"/>
      <c r="F174" s="7"/>
      <c r="G174" s="123"/>
      <c r="H174" s="45"/>
      <c r="I174" s="51"/>
      <c r="J174" s="45"/>
      <c r="K174" s="51"/>
      <c r="L174" s="5"/>
      <c r="M174" s="10"/>
      <c r="N174" s="51"/>
      <c r="O174" s="123"/>
      <c r="P174" s="48"/>
      <c r="Q174" s="60"/>
      <c r="R174" s="51"/>
      <c r="S174" s="48"/>
      <c r="T174" s="51"/>
      <c r="U174" s="10"/>
      <c r="V174" s="59"/>
      <c r="W174" s="49"/>
      <c r="X174" s="59"/>
      <c r="Y174" s="49"/>
      <c r="Z174" s="59"/>
      <c r="AA174" s="49"/>
      <c r="AB174" s="46"/>
      <c r="AC174" s="48"/>
      <c r="AD174" s="45"/>
      <c r="AE174" s="50"/>
      <c r="AF174" s="50"/>
      <c r="AG174" s="51"/>
      <c r="AH174" s="45"/>
      <c r="AI174" s="46"/>
      <c r="AJ174" s="46"/>
      <c r="AK174" s="49"/>
      <c r="AL174" s="46"/>
      <c r="AM174" s="46"/>
      <c r="AN174" s="46"/>
      <c r="AO174" s="46"/>
      <c r="AP174" s="45"/>
      <c r="AQ174" s="50"/>
      <c r="AR174" s="60"/>
      <c r="AS174" s="50"/>
      <c r="AT174" s="58"/>
      <c r="AU174" s="50"/>
      <c r="AV174" s="60"/>
      <c r="AW174" s="60"/>
      <c r="AX174" s="60"/>
      <c r="AY174" s="129"/>
      <c r="AZ174" s="105"/>
      <c r="BA174" s="46"/>
      <c r="BB174" s="50"/>
      <c r="BC174" s="50"/>
      <c r="BD174" s="50"/>
      <c r="BE174" s="50"/>
      <c r="BF174" s="51"/>
      <c r="BG174" s="10"/>
      <c r="BH174" s="51"/>
      <c r="BI174" s="46"/>
      <c r="BJ174" s="50"/>
      <c r="BK174" s="50"/>
      <c r="BL174" s="50"/>
      <c r="BM174" s="50"/>
      <c r="BN174" s="51"/>
      <c r="BO174" s="50"/>
      <c r="BP174" s="50"/>
      <c r="BQ174" s="50"/>
      <c r="BR174" s="51"/>
      <c r="BS174" s="50"/>
      <c r="BT174" s="50"/>
      <c r="BU174" s="50"/>
      <c r="BV174" s="51"/>
      <c r="BW174" s="103"/>
      <c r="BX174" s="10"/>
      <c r="BY174" s="7"/>
      <c r="BZ174" s="7"/>
      <c r="CA174" s="7"/>
      <c r="CB174" s="7"/>
      <c r="CC174" s="7"/>
      <c r="CD174" s="108"/>
      <c r="CE174" s="59"/>
      <c r="CF174" s="60"/>
      <c r="CG174" s="60"/>
      <c r="CH174" s="60"/>
      <c r="CI174" s="60"/>
      <c r="CJ174" s="51"/>
      <c r="CK174" s="10"/>
      <c r="CL174" s="51"/>
      <c r="CM174" s="50"/>
      <c r="CN174" s="50"/>
      <c r="CO174" s="50"/>
      <c r="CP174" s="50"/>
      <c r="CQ174" s="50"/>
      <c r="CR174" s="51"/>
      <c r="CS174" s="50"/>
      <c r="CT174" s="50"/>
      <c r="CU174" s="50"/>
      <c r="CV174" s="51"/>
      <c r="CW174" s="50"/>
      <c r="CX174" s="50"/>
      <c r="CY174" s="50"/>
      <c r="CZ174" s="51"/>
      <c r="DA174" s="103"/>
      <c r="DB174" s="7"/>
      <c r="DC174" s="7"/>
      <c r="DD174" s="7"/>
      <c r="DE174" s="50"/>
      <c r="DF174" s="7"/>
      <c r="DG174" s="7"/>
      <c r="DH174" s="7"/>
      <c r="DI174" s="7"/>
      <c r="DJ174" s="7"/>
      <c r="DK174" s="50"/>
      <c r="DL174" s="50"/>
      <c r="DM174" s="50"/>
      <c r="DN174" s="51"/>
      <c r="DO174" s="59"/>
      <c r="DP174" s="46"/>
      <c r="DQ174" s="46"/>
      <c r="DR174" s="46"/>
      <c r="DS174" s="46"/>
      <c r="DT174" s="49"/>
      <c r="DU174" s="46"/>
      <c r="DV174" s="50"/>
      <c r="DW174" s="50"/>
      <c r="DX174" s="51"/>
      <c r="DY174" s="50"/>
      <c r="DZ174" s="50"/>
      <c r="EA174" s="50"/>
      <c r="EB174" s="51"/>
      <c r="EC174" s="5"/>
      <c r="ED174" s="59"/>
      <c r="EE174" s="46"/>
      <c r="EF174" s="46"/>
      <c r="EG174" s="46"/>
      <c r="EH174" s="46"/>
      <c r="EI174" s="49"/>
      <c r="EJ174" s="46"/>
      <c r="EK174" s="50"/>
      <c r="EL174" s="50"/>
      <c r="EM174" s="51"/>
      <c r="EN174" s="50"/>
      <c r="EO174" s="50"/>
      <c r="EP174" s="50"/>
      <c r="EQ174" s="7"/>
      <c r="ER174" s="5"/>
      <c r="ES174">
        <f t="shared" si="34"/>
        <v>0</v>
      </c>
      <c r="EU174" s="16"/>
      <c r="EW174" s="16"/>
      <c r="EX174" s="16"/>
      <c r="EY174" s="16"/>
      <c r="FD174" s="16"/>
      <c r="FP174" s="16"/>
    </row>
    <row r="175" spans="1:172" x14ac:dyDescent="0.15">
      <c r="A175" s="47">
        <v>1000156</v>
      </c>
      <c r="B175" s="5"/>
      <c r="C175" s="45" t="str">
        <f>IF(A175="","",DBCS(VLOOKUP(A175,入力シート!A:E,3,FALSE)))</f>
        <v/>
      </c>
      <c r="D175" s="50"/>
      <c r="E175" s="50"/>
      <c r="F175" s="7"/>
      <c r="G175" s="123"/>
      <c r="H175" s="45"/>
      <c r="I175" s="51"/>
      <c r="J175" s="45"/>
      <c r="K175" s="51"/>
      <c r="L175" s="5"/>
      <c r="M175" s="10"/>
      <c r="N175" s="51"/>
      <c r="O175" s="123"/>
      <c r="P175" s="48"/>
      <c r="Q175" s="60"/>
      <c r="R175" s="51"/>
      <c r="S175" s="48"/>
      <c r="T175" s="51"/>
      <c r="U175" s="10"/>
      <c r="V175" s="59"/>
      <c r="W175" s="49"/>
      <c r="X175" s="59"/>
      <c r="Y175" s="49"/>
      <c r="Z175" s="59"/>
      <c r="AA175" s="49"/>
      <c r="AB175" s="46"/>
      <c r="AC175" s="48"/>
      <c r="AD175" s="45"/>
      <c r="AE175" s="50"/>
      <c r="AF175" s="50"/>
      <c r="AG175" s="51"/>
      <c r="AH175" s="45"/>
      <c r="AI175" s="46"/>
      <c r="AJ175" s="46"/>
      <c r="AK175" s="49"/>
      <c r="AL175" s="46"/>
      <c r="AM175" s="46"/>
      <c r="AN175" s="46"/>
      <c r="AO175" s="46"/>
      <c r="AP175" s="45"/>
      <c r="AQ175" s="50"/>
      <c r="AR175" s="60"/>
      <c r="AS175" s="50"/>
      <c r="AT175" s="58"/>
      <c r="AU175" s="50"/>
      <c r="AV175" s="60"/>
      <c r="AW175" s="60"/>
      <c r="AX175" s="60"/>
      <c r="AY175" s="129"/>
      <c r="AZ175" s="105"/>
      <c r="BA175" s="46"/>
      <c r="BB175" s="50"/>
      <c r="BC175" s="50"/>
      <c r="BD175" s="50"/>
      <c r="BE175" s="50"/>
      <c r="BF175" s="51"/>
      <c r="BG175" s="10"/>
      <c r="BH175" s="51"/>
      <c r="BI175" s="46"/>
      <c r="BJ175" s="50"/>
      <c r="BK175" s="50"/>
      <c r="BL175" s="50"/>
      <c r="BM175" s="50"/>
      <c r="BN175" s="51"/>
      <c r="BO175" s="50"/>
      <c r="BP175" s="50"/>
      <c r="BQ175" s="50"/>
      <c r="BR175" s="51"/>
      <c r="BS175" s="50"/>
      <c r="BT175" s="50"/>
      <c r="BU175" s="50"/>
      <c r="BV175" s="51"/>
      <c r="BW175" s="103"/>
      <c r="BX175" s="10"/>
      <c r="BY175" s="7"/>
      <c r="BZ175" s="7"/>
      <c r="CA175" s="7"/>
      <c r="CB175" s="7"/>
      <c r="CC175" s="7"/>
      <c r="CD175" s="108"/>
      <c r="CE175" s="59"/>
      <c r="CF175" s="60"/>
      <c r="CG175" s="60"/>
      <c r="CH175" s="60"/>
      <c r="CI175" s="60"/>
      <c r="CJ175" s="51"/>
      <c r="CK175" s="10"/>
      <c r="CL175" s="51"/>
      <c r="CM175" s="50"/>
      <c r="CN175" s="50"/>
      <c r="CO175" s="50"/>
      <c r="CP175" s="50"/>
      <c r="CQ175" s="50"/>
      <c r="CR175" s="51"/>
      <c r="CS175" s="50"/>
      <c r="CT175" s="50"/>
      <c r="CU175" s="50"/>
      <c r="CV175" s="51"/>
      <c r="CW175" s="50"/>
      <c r="CX175" s="50"/>
      <c r="CY175" s="50"/>
      <c r="CZ175" s="51"/>
      <c r="DA175" s="103"/>
      <c r="DB175" s="7"/>
      <c r="DC175" s="7"/>
      <c r="DD175" s="7"/>
      <c r="DE175" s="50"/>
      <c r="DF175" s="7"/>
      <c r="DG175" s="7"/>
      <c r="DH175" s="7"/>
      <c r="DI175" s="7"/>
      <c r="DJ175" s="7"/>
      <c r="DK175" s="50"/>
      <c r="DL175" s="50"/>
      <c r="DM175" s="50"/>
      <c r="DN175" s="51"/>
      <c r="DO175" s="59"/>
      <c r="DP175" s="46"/>
      <c r="DQ175" s="46"/>
      <c r="DR175" s="46"/>
      <c r="DS175" s="46"/>
      <c r="DT175" s="49"/>
      <c r="DU175" s="46"/>
      <c r="DV175" s="50"/>
      <c r="DW175" s="50"/>
      <c r="DX175" s="51"/>
      <c r="DY175" s="50"/>
      <c r="DZ175" s="50"/>
      <c r="EA175" s="50"/>
      <c r="EB175" s="51"/>
      <c r="EC175" s="5"/>
      <c r="ED175" s="59"/>
      <c r="EE175" s="46"/>
      <c r="EF175" s="46"/>
      <c r="EG175" s="46"/>
      <c r="EH175" s="46"/>
      <c r="EI175" s="49"/>
      <c r="EJ175" s="46"/>
      <c r="EK175" s="50"/>
      <c r="EL175" s="50"/>
      <c r="EM175" s="51"/>
      <c r="EN175" s="50"/>
      <c r="EO175" s="50"/>
      <c r="EP175" s="50"/>
      <c r="EQ175" s="7"/>
      <c r="ER175" s="5"/>
      <c r="ES175">
        <f t="shared" si="34"/>
        <v>0</v>
      </c>
      <c r="EU175" s="16"/>
      <c r="EW175" s="16"/>
      <c r="EX175" s="16"/>
      <c r="EY175" s="16"/>
      <c r="FD175" s="16"/>
      <c r="FP175" s="16"/>
    </row>
    <row r="176" spans="1:172" x14ac:dyDescent="0.15">
      <c r="A176" s="47">
        <v>1000157</v>
      </c>
      <c r="B176" s="5"/>
      <c r="C176" s="45" t="str">
        <f>IF(A176="","",DBCS(VLOOKUP(A176,入力シート!A:E,3,FALSE)))</f>
        <v/>
      </c>
      <c r="D176" s="50"/>
      <c r="E176" s="50"/>
      <c r="F176" s="7"/>
      <c r="G176" s="123"/>
      <c r="H176" s="45"/>
      <c r="I176" s="51"/>
      <c r="J176" s="45"/>
      <c r="K176" s="51"/>
      <c r="L176" s="5"/>
      <c r="M176" s="10"/>
      <c r="N176" s="51"/>
      <c r="O176" s="123"/>
      <c r="P176" s="48"/>
      <c r="Q176" s="60"/>
      <c r="R176" s="51"/>
      <c r="S176" s="48"/>
      <c r="T176" s="51"/>
      <c r="U176" s="10"/>
      <c r="V176" s="59"/>
      <c r="W176" s="49"/>
      <c r="X176" s="59"/>
      <c r="Y176" s="49"/>
      <c r="Z176" s="59"/>
      <c r="AA176" s="49"/>
      <c r="AB176" s="46"/>
      <c r="AC176" s="48"/>
      <c r="AD176" s="45"/>
      <c r="AE176" s="50"/>
      <c r="AF176" s="50"/>
      <c r="AG176" s="51"/>
      <c r="AH176" s="45"/>
      <c r="AI176" s="46"/>
      <c r="AJ176" s="46"/>
      <c r="AK176" s="49"/>
      <c r="AL176" s="46"/>
      <c r="AM176" s="46"/>
      <c r="AN176" s="46"/>
      <c r="AO176" s="46"/>
      <c r="AP176" s="45"/>
      <c r="AQ176" s="50"/>
      <c r="AR176" s="60"/>
      <c r="AS176" s="50"/>
      <c r="AT176" s="58"/>
      <c r="AU176" s="50"/>
      <c r="AV176" s="60"/>
      <c r="AW176" s="60"/>
      <c r="AX176" s="60"/>
      <c r="AY176" s="129"/>
      <c r="AZ176" s="105"/>
      <c r="BA176" s="46"/>
      <c r="BB176" s="50"/>
      <c r="BC176" s="50"/>
      <c r="BD176" s="50"/>
      <c r="BE176" s="50"/>
      <c r="BF176" s="51"/>
      <c r="BG176" s="10"/>
      <c r="BH176" s="51"/>
      <c r="BI176" s="46"/>
      <c r="BJ176" s="50"/>
      <c r="BK176" s="50"/>
      <c r="BL176" s="50"/>
      <c r="BM176" s="50"/>
      <c r="BN176" s="51"/>
      <c r="BO176" s="50"/>
      <c r="BP176" s="50"/>
      <c r="BQ176" s="50"/>
      <c r="BR176" s="51"/>
      <c r="BS176" s="50"/>
      <c r="BT176" s="50"/>
      <c r="BU176" s="50"/>
      <c r="BV176" s="51"/>
      <c r="BW176" s="103"/>
      <c r="BX176" s="10"/>
      <c r="BY176" s="7"/>
      <c r="BZ176" s="7"/>
      <c r="CA176" s="7"/>
      <c r="CB176" s="7"/>
      <c r="CC176" s="7"/>
      <c r="CD176" s="108"/>
      <c r="CE176" s="59"/>
      <c r="CF176" s="60"/>
      <c r="CG176" s="60"/>
      <c r="CH176" s="60"/>
      <c r="CI176" s="60"/>
      <c r="CJ176" s="51"/>
      <c r="CK176" s="10"/>
      <c r="CL176" s="51"/>
      <c r="CM176" s="50"/>
      <c r="CN176" s="50"/>
      <c r="CO176" s="50"/>
      <c r="CP176" s="50"/>
      <c r="CQ176" s="50"/>
      <c r="CR176" s="51"/>
      <c r="CS176" s="50"/>
      <c r="CT176" s="50"/>
      <c r="CU176" s="50"/>
      <c r="CV176" s="51"/>
      <c r="CW176" s="50"/>
      <c r="CX176" s="50"/>
      <c r="CY176" s="50"/>
      <c r="CZ176" s="51"/>
      <c r="DA176" s="103"/>
      <c r="DB176" s="7"/>
      <c r="DC176" s="7"/>
      <c r="DD176" s="7"/>
      <c r="DE176" s="50"/>
      <c r="DF176" s="7"/>
      <c r="DG176" s="7"/>
      <c r="DH176" s="7"/>
      <c r="DI176" s="7"/>
      <c r="DJ176" s="7"/>
      <c r="DK176" s="50"/>
      <c r="DL176" s="50"/>
      <c r="DM176" s="50"/>
      <c r="DN176" s="51"/>
      <c r="DO176" s="59"/>
      <c r="DP176" s="46"/>
      <c r="DQ176" s="46"/>
      <c r="DR176" s="46"/>
      <c r="DS176" s="46"/>
      <c r="DT176" s="49"/>
      <c r="DU176" s="46"/>
      <c r="DV176" s="50"/>
      <c r="DW176" s="50"/>
      <c r="DX176" s="51"/>
      <c r="DY176" s="50"/>
      <c r="DZ176" s="50"/>
      <c r="EA176" s="50"/>
      <c r="EB176" s="51"/>
      <c r="EC176" s="5"/>
      <c r="ED176" s="59"/>
      <c r="EE176" s="46"/>
      <c r="EF176" s="46"/>
      <c r="EG176" s="46"/>
      <c r="EH176" s="46"/>
      <c r="EI176" s="49"/>
      <c r="EJ176" s="46"/>
      <c r="EK176" s="50"/>
      <c r="EL176" s="50"/>
      <c r="EM176" s="51"/>
      <c r="EN176" s="50"/>
      <c r="EO176" s="50"/>
      <c r="EP176" s="50"/>
      <c r="EQ176" s="7"/>
      <c r="ER176" s="5"/>
      <c r="ES176">
        <f t="shared" si="34"/>
        <v>0</v>
      </c>
      <c r="EU176" s="16"/>
      <c r="EW176" s="16"/>
      <c r="EX176" s="16"/>
      <c r="EY176" s="16"/>
      <c r="FD176" s="16"/>
      <c r="FP176" s="16"/>
    </row>
    <row r="177" spans="1:172" x14ac:dyDescent="0.15">
      <c r="A177" s="47">
        <v>1000158</v>
      </c>
      <c r="B177" s="5"/>
      <c r="C177" s="45" t="str">
        <f>IF(A177="","",DBCS(VLOOKUP(A177,入力シート!A:E,3,FALSE)))</f>
        <v/>
      </c>
      <c r="D177" s="50"/>
      <c r="E177" s="50"/>
      <c r="F177" s="7"/>
      <c r="G177" s="123"/>
      <c r="H177" s="45"/>
      <c r="I177" s="51"/>
      <c r="J177" s="45"/>
      <c r="K177" s="51"/>
      <c r="L177" s="5"/>
      <c r="M177" s="10"/>
      <c r="N177" s="51"/>
      <c r="O177" s="123"/>
      <c r="P177" s="48"/>
      <c r="Q177" s="60"/>
      <c r="R177" s="51"/>
      <c r="S177" s="48"/>
      <c r="T177" s="51"/>
      <c r="U177" s="10"/>
      <c r="V177" s="59"/>
      <c r="W177" s="49"/>
      <c r="X177" s="59"/>
      <c r="Y177" s="49"/>
      <c r="Z177" s="59"/>
      <c r="AA177" s="49"/>
      <c r="AB177" s="46"/>
      <c r="AC177" s="48"/>
      <c r="AD177" s="45"/>
      <c r="AE177" s="50"/>
      <c r="AF177" s="50"/>
      <c r="AG177" s="51"/>
      <c r="AH177" s="45"/>
      <c r="AI177" s="46"/>
      <c r="AJ177" s="46"/>
      <c r="AK177" s="49"/>
      <c r="AL177" s="46"/>
      <c r="AM177" s="46"/>
      <c r="AN177" s="46"/>
      <c r="AO177" s="46"/>
      <c r="AP177" s="45"/>
      <c r="AQ177" s="50"/>
      <c r="AR177" s="60"/>
      <c r="AS177" s="50"/>
      <c r="AT177" s="58"/>
      <c r="AU177" s="50"/>
      <c r="AV177" s="60"/>
      <c r="AW177" s="60"/>
      <c r="AX177" s="60"/>
      <c r="AY177" s="129"/>
      <c r="AZ177" s="105"/>
      <c r="BA177" s="46"/>
      <c r="BB177" s="50"/>
      <c r="BC177" s="50"/>
      <c r="BD177" s="50"/>
      <c r="BE177" s="50"/>
      <c r="BF177" s="51"/>
      <c r="BG177" s="10"/>
      <c r="BH177" s="51"/>
      <c r="BI177" s="46"/>
      <c r="BJ177" s="50"/>
      <c r="BK177" s="50"/>
      <c r="BL177" s="50"/>
      <c r="BM177" s="50"/>
      <c r="BN177" s="51"/>
      <c r="BO177" s="50"/>
      <c r="BP177" s="50"/>
      <c r="BQ177" s="50"/>
      <c r="BR177" s="51"/>
      <c r="BS177" s="50"/>
      <c r="BT177" s="50"/>
      <c r="BU177" s="50"/>
      <c r="BV177" s="51"/>
      <c r="BW177" s="103"/>
      <c r="BX177" s="10"/>
      <c r="BY177" s="7"/>
      <c r="BZ177" s="7"/>
      <c r="CA177" s="7"/>
      <c r="CB177" s="7"/>
      <c r="CC177" s="7"/>
      <c r="CD177" s="108"/>
      <c r="CE177" s="59"/>
      <c r="CF177" s="60"/>
      <c r="CG177" s="60"/>
      <c r="CH177" s="60"/>
      <c r="CI177" s="60"/>
      <c r="CJ177" s="51"/>
      <c r="CK177" s="10"/>
      <c r="CL177" s="51"/>
      <c r="CM177" s="50"/>
      <c r="CN177" s="50"/>
      <c r="CO177" s="50"/>
      <c r="CP177" s="50"/>
      <c r="CQ177" s="50"/>
      <c r="CR177" s="51"/>
      <c r="CS177" s="50"/>
      <c r="CT177" s="50"/>
      <c r="CU177" s="50"/>
      <c r="CV177" s="51"/>
      <c r="CW177" s="50"/>
      <c r="CX177" s="50"/>
      <c r="CY177" s="50"/>
      <c r="CZ177" s="51"/>
      <c r="DA177" s="103"/>
      <c r="DB177" s="7"/>
      <c r="DC177" s="7"/>
      <c r="DD177" s="7"/>
      <c r="DE177" s="50"/>
      <c r="DF177" s="7"/>
      <c r="DG177" s="7"/>
      <c r="DH177" s="7"/>
      <c r="DI177" s="7"/>
      <c r="DJ177" s="7"/>
      <c r="DK177" s="50"/>
      <c r="DL177" s="50"/>
      <c r="DM177" s="50"/>
      <c r="DN177" s="51"/>
      <c r="DO177" s="59"/>
      <c r="DP177" s="46"/>
      <c r="DQ177" s="46"/>
      <c r="DR177" s="46"/>
      <c r="DS177" s="46"/>
      <c r="DT177" s="49"/>
      <c r="DU177" s="46"/>
      <c r="DV177" s="50"/>
      <c r="DW177" s="50"/>
      <c r="DX177" s="51"/>
      <c r="DY177" s="50"/>
      <c r="DZ177" s="50"/>
      <c r="EA177" s="50"/>
      <c r="EB177" s="51"/>
      <c r="EC177" s="5"/>
      <c r="ED177" s="59"/>
      <c r="EE177" s="46"/>
      <c r="EF177" s="46"/>
      <c r="EG177" s="46"/>
      <c r="EH177" s="46"/>
      <c r="EI177" s="49"/>
      <c r="EJ177" s="46"/>
      <c r="EK177" s="50"/>
      <c r="EL177" s="50"/>
      <c r="EM177" s="51"/>
      <c r="EN177" s="50"/>
      <c r="EO177" s="50"/>
      <c r="EP177" s="50"/>
      <c r="EQ177" s="7"/>
      <c r="ER177" s="5"/>
      <c r="ES177">
        <f t="shared" si="34"/>
        <v>0</v>
      </c>
      <c r="EU177" s="16"/>
      <c r="EW177" s="16"/>
      <c r="EX177" s="16"/>
      <c r="EY177" s="16"/>
      <c r="FD177" s="16"/>
      <c r="FP177" s="16"/>
    </row>
    <row r="178" spans="1:172" x14ac:dyDescent="0.15">
      <c r="A178" s="47">
        <v>1000159</v>
      </c>
      <c r="B178" s="5"/>
      <c r="C178" s="45" t="str">
        <f>IF(A178="","",DBCS(VLOOKUP(A178,入力シート!A:E,3,FALSE)))</f>
        <v/>
      </c>
      <c r="D178" s="50"/>
      <c r="E178" s="50"/>
      <c r="F178" s="7"/>
      <c r="G178" s="123"/>
      <c r="H178" s="45"/>
      <c r="I178" s="51"/>
      <c r="J178" s="45"/>
      <c r="K178" s="51"/>
      <c r="L178" s="5"/>
      <c r="M178" s="10"/>
      <c r="N178" s="51"/>
      <c r="O178" s="123"/>
      <c r="P178" s="48"/>
      <c r="Q178" s="60"/>
      <c r="R178" s="51"/>
      <c r="S178" s="48"/>
      <c r="T178" s="51"/>
      <c r="U178" s="10"/>
      <c r="V178" s="59"/>
      <c r="W178" s="49"/>
      <c r="X178" s="59"/>
      <c r="Y178" s="49"/>
      <c r="Z178" s="59"/>
      <c r="AA178" s="49"/>
      <c r="AB178" s="46"/>
      <c r="AC178" s="48"/>
      <c r="AD178" s="45"/>
      <c r="AE178" s="50"/>
      <c r="AF178" s="50"/>
      <c r="AG178" s="51"/>
      <c r="AH178" s="45"/>
      <c r="AI178" s="46"/>
      <c r="AJ178" s="46"/>
      <c r="AK178" s="49"/>
      <c r="AL178" s="46"/>
      <c r="AM178" s="46"/>
      <c r="AN178" s="46"/>
      <c r="AO178" s="46"/>
      <c r="AP178" s="45"/>
      <c r="AQ178" s="50"/>
      <c r="AR178" s="60"/>
      <c r="AS178" s="50"/>
      <c r="AT178" s="58"/>
      <c r="AU178" s="50"/>
      <c r="AV178" s="60"/>
      <c r="AW178" s="60"/>
      <c r="AX178" s="60"/>
      <c r="AY178" s="129"/>
      <c r="AZ178" s="105"/>
      <c r="BA178" s="46"/>
      <c r="BB178" s="50"/>
      <c r="BC178" s="50"/>
      <c r="BD178" s="50"/>
      <c r="BE178" s="50"/>
      <c r="BF178" s="51"/>
      <c r="BG178" s="10"/>
      <c r="BH178" s="51"/>
      <c r="BI178" s="46"/>
      <c r="BJ178" s="50"/>
      <c r="BK178" s="50"/>
      <c r="BL178" s="50"/>
      <c r="BM178" s="50"/>
      <c r="BN178" s="51"/>
      <c r="BO178" s="50"/>
      <c r="BP178" s="50"/>
      <c r="BQ178" s="50"/>
      <c r="BR178" s="51"/>
      <c r="BS178" s="50"/>
      <c r="BT178" s="50"/>
      <c r="BU178" s="50"/>
      <c r="BV178" s="51"/>
      <c r="BW178" s="103"/>
      <c r="BX178" s="10"/>
      <c r="BY178" s="7"/>
      <c r="BZ178" s="7"/>
      <c r="CA178" s="7"/>
      <c r="CB178" s="7"/>
      <c r="CC178" s="7"/>
      <c r="CD178" s="108"/>
      <c r="CE178" s="59"/>
      <c r="CF178" s="60"/>
      <c r="CG178" s="60"/>
      <c r="CH178" s="60"/>
      <c r="CI178" s="60"/>
      <c r="CJ178" s="51"/>
      <c r="CK178" s="10"/>
      <c r="CL178" s="51"/>
      <c r="CM178" s="50"/>
      <c r="CN178" s="50"/>
      <c r="CO178" s="50"/>
      <c r="CP178" s="50"/>
      <c r="CQ178" s="50"/>
      <c r="CR178" s="51"/>
      <c r="CS178" s="50"/>
      <c r="CT178" s="50"/>
      <c r="CU178" s="50"/>
      <c r="CV178" s="51"/>
      <c r="CW178" s="50"/>
      <c r="CX178" s="50"/>
      <c r="CY178" s="50"/>
      <c r="CZ178" s="51"/>
      <c r="DA178" s="103"/>
      <c r="DB178" s="7"/>
      <c r="DC178" s="7"/>
      <c r="DD178" s="7"/>
      <c r="DE178" s="50"/>
      <c r="DF178" s="7"/>
      <c r="DG178" s="7"/>
      <c r="DH178" s="7"/>
      <c r="DI178" s="7"/>
      <c r="DJ178" s="7"/>
      <c r="DK178" s="50"/>
      <c r="DL178" s="50"/>
      <c r="DM178" s="50"/>
      <c r="DN178" s="51"/>
      <c r="DO178" s="59"/>
      <c r="DP178" s="46"/>
      <c r="DQ178" s="46"/>
      <c r="DR178" s="46"/>
      <c r="DS178" s="46"/>
      <c r="DT178" s="49"/>
      <c r="DU178" s="46"/>
      <c r="DV178" s="50"/>
      <c r="DW178" s="50"/>
      <c r="DX178" s="51"/>
      <c r="DY178" s="50"/>
      <c r="DZ178" s="50"/>
      <c r="EA178" s="50"/>
      <c r="EB178" s="51"/>
      <c r="EC178" s="5"/>
      <c r="ED178" s="59"/>
      <c r="EE178" s="46"/>
      <c r="EF178" s="46"/>
      <c r="EG178" s="46"/>
      <c r="EH178" s="46"/>
      <c r="EI178" s="49"/>
      <c r="EJ178" s="46"/>
      <c r="EK178" s="50"/>
      <c r="EL178" s="50"/>
      <c r="EM178" s="51"/>
      <c r="EN178" s="50"/>
      <c r="EO178" s="50"/>
      <c r="EP178" s="50"/>
      <c r="EQ178" s="7"/>
      <c r="ER178" s="5"/>
      <c r="ES178">
        <f t="shared" si="34"/>
        <v>0</v>
      </c>
      <c r="EU178" s="16"/>
      <c r="EW178" s="16"/>
      <c r="EX178" s="16"/>
      <c r="EY178" s="16"/>
      <c r="FD178" s="16"/>
      <c r="FP178" s="16"/>
    </row>
    <row r="179" spans="1:172" x14ac:dyDescent="0.15">
      <c r="A179" s="47">
        <v>1000160</v>
      </c>
      <c r="B179" s="5"/>
      <c r="C179" s="45" t="str">
        <f>IF(A179="","",DBCS(VLOOKUP(A179,入力シート!A:E,3,FALSE)))</f>
        <v/>
      </c>
      <c r="D179" s="50"/>
      <c r="E179" s="50"/>
      <c r="F179" s="7"/>
      <c r="G179" s="123"/>
      <c r="H179" s="45"/>
      <c r="I179" s="51"/>
      <c r="J179" s="45"/>
      <c r="K179" s="51"/>
      <c r="L179" s="5"/>
      <c r="M179" s="10"/>
      <c r="N179" s="51"/>
      <c r="O179" s="123"/>
      <c r="P179" s="48"/>
      <c r="Q179" s="60"/>
      <c r="R179" s="51"/>
      <c r="S179" s="48"/>
      <c r="T179" s="51"/>
      <c r="U179" s="10"/>
      <c r="V179" s="59"/>
      <c r="W179" s="49"/>
      <c r="X179" s="59"/>
      <c r="Y179" s="49"/>
      <c r="Z179" s="59"/>
      <c r="AA179" s="49"/>
      <c r="AB179" s="46"/>
      <c r="AC179" s="48"/>
      <c r="AD179" s="45"/>
      <c r="AE179" s="50"/>
      <c r="AF179" s="50"/>
      <c r="AG179" s="51"/>
      <c r="AH179" s="45"/>
      <c r="AI179" s="46"/>
      <c r="AJ179" s="46"/>
      <c r="AK179" s="49"/>
      <c r="AL179" s="46"/>
      <c r="AM179" s="46"/>
      <c r="AN179" s="46"/>
      <c r="AO179" s="46"/>
      <c r="AP179" s="45"/>
      <c r="AQ179" s="50"/>
      <c r="AR179" s="60"/>
      <c r="AS179" s="50"/>
      <c r="AT179" s="58"/>
      <c r="AU179" s="50"/>
      <c r="AV179" s="60"/>
      <c r="AW179" s="60"/>
      <c r="AX179" s="60"/>
      <c r="AY179" s="129"/>
      <c r="AZ179" s="105"/>
      <c r="BA179" s="46"/>
      <c r="BB179" s="50"/>
      <c r="BC179" s="50"/>
      <c r="BD179" s="50"/>
      <c r="BE179" s="50"/>
      <c r="BF179" s="51"/>
      <c r="BG179" s="10"/>
      <c r="BH179" s="51"/>
      <c r="BI179" s="46"/>
      <c r="BJ179" s="50"/>
      <c r="BK179" s="50"/>
      <c r="BL179" s="50"/>
      <c r="BM179" s="50"/>
      <c r="BN179" s="51"/>
      <c r="BO179" s="50"/>
      <c r="BP179" s="50"/>
      <c r="BQ179" s="50"/>
      <c r="BR179" s="51"/>
      <c r="BS179" s="50"/>
      <c r="BT179" s="50"/>
      <c r="BU179" s="50"/>
      <c r="BV179" s="51"/>
      <c r="BW179" s="103"/>
      <c r="BX179" s="10"/>
      <c r="BY179" s="7"/>
      <c r="BZ179" s="7"/>
      <c r="CA179" s="7"/>
      <c r="CB179" s="7"/>
      <c r="CC179" s="7"/>
      <c r="CD179" s="108"/>
      <c r="CE179" s="59"/>
      <c r="CF179" s="60"/>
      <c r="CG179" s="60"/>
      <c r="CH179" s="60"/>
      <c r="CI179" s="60"/>
      <c r="CJ179" s="51"/>
      <c r="CK179" s="10"/>
      <c r="CL179" s="51"/>
      <c r="CM179" s="50"/>
      <c r="CN179" s="50"/>
      <c r="CO179" s="50"/>
      <c r="CP179" s="50"/>
      <c r="CQ179" s="50"/>
      <c r="CR179" s="51"/>
      <c r="CS179" s="50"/>
      <c r="CT179" s="50"/>
      <c r="CU179" s="50"/>
      <c r="CV179" s="51"/>
      <c r="CW179" s="50"/>
      <c r="CX179" s="50"/>
      <c r="CY179" s="50"/>
      <c r="CZ179" s="51"/>
      <c r="DA179" s="103"/>
      <c r="DB179" s="7"/>
      <c r="DC179" s="7"/>
      <c r="DD179" s="7"/>
      <c r="DE179" s="50"/>
      <c r="DF179" s="7"/>
      <c r="DG179" s="7"/>
      <c r="DH179" s="7"/>
      <c r="DI179" s="7"/>
      <c r="DJ179" s="7"/>
      <c r="DK179" s="50"/>
      <c r="DL179" s="50"/>
      <c r="DM179" s="50"/>
      <c r="DN179" s="51"/>
      <c r="DO179" s="59"/>
      <c r="DP179" s="46"/>
      <c r="DQ179" s="46"/>
      <c r="DR179" s="46"/>
      <c r="DS179" s="46"/>
      <c r="DT179" s="49"/>
      <c r="DU179" s="46"/>
      <c r="DV179" s="50"/>
      <c r="DW179" s="50"/>
      <c r="DX179" s="51"/>
      <c r="DY179" s="50"/>
      <c r="DZ179" s="50"/>
      <c r="EA179" s="50"/>
      <c r="EB179" s="51"/>
      <c r="EC179" s="5"/>
      <c r="ED179" s="59"/>
      <c r="EE179" s="46"/>
      <c r="EF179" s="46"/>
      <c r="EG179" s="46"/>
      <c r="EH179" s="46"/>
      <c r="EI179" s="49"/>
      <c r="EJ179" s="46"/>
      <c r="EK179" s="50"/>
      <c r="EL179" s="50"/>
      <c r="EM179" s="51"/>
      <c r="EN179" s="50"/>
      <c r="EO179" s="50"/>
      <c r="EP179" s="50"/>
      <c r="EQ179" s="7"/>
      <c r="ER179" s="5"/>
      <c r="ES179">
        <f t="shared" si="34"/>
        <v>0</v>
      </c>
      <c r="EU179" s="16"/>
      <c r="EW179" s="16"/>
      <c r="EX179" s="16"/>
      <c r="EY179" s="16"/>
      <c r="FD179" s="16"/>
      <c r="FP179" s="16"/>
    </row>
    <row r="180" spans="1:172" x14ac:dyDescent="0.15">
      <c r="A180" s="47">
        <v>1000161</v>
      </c>
      <c r="B180" s="5"/>
      <c r="C180" s="45" t="str">
        <f>IF(A180="","",DBCS(VLOOKUP(A180,入力シート!A:E,3,FALSE)))</f>
        <v/>
      </c>
      <c r="D180" s="50"/>
      <c r="E180" s="50"/>
      <c r="F180" s="7"/>
      <c r="G180" s="123"/>
      <c r="H180" s="45"/>
      <c r="I180" s="51"/>
      <c r="J180" s="45"/>
      <c r="K180" s="51"/>
      <c r="L180" s="5"/>
      <c r="M180" s="10"/>
      <c r="N180" s="51"/>
      <c r="O180" s="123"/>
      <c r="P180" s="48"/>
      <c r="Q180" s="60"/>
      <c r="R180" s="51"/>
      <c r="S180" s="48"/>
      <c r="T180" s="51"/>
      <c r="U180" s="10"/>
      <c r="V180" s="59"/>
      <c r="W180" s="49"/>
      <c r="X180" s="59"/>
      <c r="Y180" s="49"/>
      <c r="Z180" s="59"/>
      <c r="AA180" s="49"/>
      <c r="AB180" s="46"/>
      <c r="AC180" s="48"/>
      <c r="AD180" s="45"/>
      <c r="AE180" s="50"/>
      <c r="AF180" s="50"/>
      <c r="AG180" s="51"/>
      <c r="AH180" s="45"/>
      <c r="AI180" s="46"/>
      <c r="AJ180" s="46"/>
      <c r="AK180" s="49"/>
      <c r="AL180" s="46"/>
      <c r="AM180" s="46"/>
      <c r="AN180" s="46"/>
      <c r="AO180" s="46"/>
      <c r="AP180" s="45"/>
      <c r="AQ180" s="50"/>
      <c r="AR180" s="60"/>
      <c r="AS180" s="50"/>
      <c r="AT180" s="58"/>
      <c r="AU180" s="50"/>
      <c r="AV180" s="60"/>
      <c r="AW180" s="60"/>
      <c r="AX180" s="60"/>
      <c r="AY180" s="129"/>
      <c r="AZ180" s="105"/>
      <c r="BA180" s="46"/>
      <c r="BB180" s="50"/>
      <c r="BC180" s="50"/>
      <c r="BD180" s="50"/>
      <c r="BE180" s="50"/>
      <c r="BF180" s="51"/>
      <c r="BG180" s="10"/>
      <c r="BH180" s="51"/>
      <c r="BI180" s="46"/>
      <c r="BJ180" s="50"/>
      <c r="BK180" s="50"/>
      <c r="BL180" s="50"/>
      <c r="BM180" s="50"/>
      <c r="BN180" s="51"/>
      <c r="BO180" s="50"/>
      <c r="BP180" s="50"/>
      <c r="BQ180" s="50"/>
      <c r="BR180" s="51"/>
      <c r="BS180" s="50"/>
      <c r="BT180" s="50"/>
      <c r="BU180" s="50"/>
      <c r="BV180" s="51"/>
      <c r="BW180" s="103"/>
      <c r="BX180" s="10"/>
      <c r="BY180" s="7"/>
      <c r="BZ180" s="7"/>
      <c r="CA180" s="7"/>
      <c r="CB180" s="7"/>
      <c r="CC180" s="7"/>
      <c r="CD180" s="108"/>
      <c r="CE180" s="59"/>
      <c r="CF180" s="60"/>
      <c r="CG180" s="60"/>
      <c r="CH180" s="60"/>
      <c r="CI180" s="60"/>
      <c r="CJ180" s="51"/>
      <c r="CK180" s="10"/>
      <c r="CL180" s="51"/>
      <c r="CM180" s="50"/>
      <c r="CN180" s="50"/>
      <c r="CO180" s="50"/>
      <c r="CP180" s="50"/>
      <c r="CQ180" s="50"/>
      <c r="CR180" s="51"/>
      <c r="CS180" s="50"/>
      <c r="CT180" s="50"/>
      <c r="CU180" s="50"/>
      <c r="CV180" s="51"/>
      <c r="CW180" s="50"/>
      <c r="CX180" s="50"/>
      <c r="CY180" s="50"/>
      <c r="CZ180" s="51"/>
      <c r="DA180" s="103"/>
      <c r="DB180" s="7"/>
      <c r="DC180" s="7"/>
      <c r="DD180" s="7"/>
      <c r="DE180" s="50"/>
      <c r="DF180" s="7"/>
      <c r="DG180" s="7"/>
      <c r="DH180" s="7"/>
      <c r="DI180" s="7"/>
      <c r="DJ180" s="7"/>
      <c r="DK180" s="50"/>
      <c r="DL180" s="50"/>
      <c r="DM180" s="50"/>
      <c r="DN180" s="51"/>
      <c r="DO180" s="59"/>
      <c r="DP180" s="46"/>
      <c r="DQ180" s="46"/>
      <c r="DR180" s="46"/>
      <c r="DS180" s="46"/>
      <c r="DT180" s="49"/>
      <c r="DU180" s="46"/>
      <c r="DV180" s="50"/>
      <c r="DW180" s="50"/>
      <c r="DX180" s="51"/>
      <c r="DY180" s="50"/>
      <c r="DZ180" s="50"/>
      <c r="EA180" s="50"/>
      <c r="EB180" s="51"/>
      <c r="EC180" s="5"/>
      <c r="ED180" s="59"/>
      <c r="EE180" s="46"/>
      <c r="EF180" s="46"/>
      <c r="EG180" s="46"/>
      <c r="EH180" s="46"/>
      <c r="EI180" s="49"/>
      <c r="EJ180" s="46"/>
      <c r="EK180" s="50"/>
      <c r="EL180" s="50"/>
      <c r="EM180" s="51"/>
      <c r="EN180" s="50"/>
      <c r="EO180" s="50"/>
      <c r="EP180" s="50"/>
      <c r="EQ180" s="7"/>
      <c r="ER180" s="5"/>
      <c r="ES180">
        <f t="shared" si="34"/>
        <v>0</v>
      </c>
      <c r="EU180" s="16"/>
      <c r="EW180" s="16"/>
      <c r="EX180" s="16"/>
      <c r="EY180" s="16"/>
      <c r="FD180" s="16"/>
      <c r="FP180" s="16"/>
    </row>
    <row r="181" spans="1:172" x14ac:dyDescent="0.15">
      <c r="A181" s="47">
        <v>1000162</v>
      </c>
      <c r="B181" s="5"/>
      <c r="C181" s="45" t="str">
        <f>IF(A181="","",DBCS(VLOOKUP(A181,入力シート!A:E,3,FALSE)))</f>
        <v/>
      </c>
      <c r="D181" s="50"/>
      <c r="E181" s="50"/>
      <c r="F181" s="7"/>
      <c r="G181" s="123"/>
      <c r="H181" s="45"/>
      <c r="I181" s="51"/>
      <c r="J181" s="45"/>
      <c r="K181" s="51"/>
      <c r="L181" s="5"/>
      <c r="M181" s="10"/>
      <c r="N181" s="51"/>
      <c r="O181" s="123"/>
      <c r="P181" s="48"/>
      <c r="Q181" s="60"/>
      <c r="R181" s="51"/>
      <c r="S181" s="48"/>
      <c r="T181" s="51"/>
      <c r="U181" s="10"/>
      <c r="V181" s="59"/>
      <c r="W181" s="49"/>
      <c r="X181" s="59"/>
      <c r="Y181" s="49"/>
      <c r="Z181" s="59"/>
      <c r="AA181" s="49"/>
      <c r="AB181" s="46"/>
      <c r="AC181" s="48"/>
      <c r="AD181" s="45"/>
      <c r="AE181" s="50"/>
      <c r="AF181" s="50"/>
      <c r="AG181" s="51"/>
      <c r="AH181" s="45"/>
      <c r="AI181" s="46"/>
      <c r="AJ181" s="46"/>
      <c r="AK181" s="49"/>
      <c r="AL181" s="46"/>
      <c r="AM181" s="46"/>
      <c r="AN181" s="46"/>
      <c r="AO181" s="46"/>
      <c r="AP181" s="45"/>
      <c r="AQ181" s="50"/>
      <c r="AR181" s="60"/>
      <c r="AS181" s="50"/>
      <c r="AT181" s="58"/>
      <c r="AU181" s="50"/>
      <c r="AV181" s="60"/>
      <c r="AW181" s="60"/>
      <c r="AX181" s="60"/>
      <c r="AY181" s="129"/>
      <c r="AZ181" s="105"/>
      <c r="BA181" s="46"/>
      <c r="BB181" s="50"/>
      <c r="BC181" s="50"/>
      <c r="BD181" s="50"/>
      <c r="BE181" s="50"/>
      <c r="BF181" s="51"/>
      <c r="BG181" s="10"/>
      <c r="BH181" s="51"/>
      <c r="BI181" s="46"/>
      <c r="BJ181" s="50"/>
      <c r="BK181" s="50"/>
      <c r="BL181" s="50"/>
      <c r="BM181" s="50"/>
      <c r="BN181" s="51"/>
      <c r="BO181" s="50"/>
      <c r="BP181" s="50"/>
      <c r="BQ181" s="50"/>
      <c r="BR181" s="51"/>
      <c r="BS181" s="50"/>
      <c r="BT181" s="50"/>
      <c r="BU181" s="50"/>
      <c r="BV181" s="51"/>
      <c r="BW181" s="103"/>
      <c r="BX181" s="10"/>
      <c r="BY181" s="7"/>
      <c r="BZ181" s="7"/>
      <c r="CA181" s="7"/>
      <c r="CB181" s="7"/>
      <c r="CC181" s="7"/>
      <c r="CD181" s="108"/>
      <c r="CE181" s="59"/>
      <c r="CF181" s="60"/>
      <c r="CG181" s="60"/>
      <c r="CH181" s="60"/>
      <c r="CI181" s="60"/>
      <c r="CJ181" s="51"/>
      <c r="CK181" s="10"/>
      <c r="CL181" s="51"/>
      <c r="CM181" s="50"/>
      <c r="CN181" s="50"/>
      <c r="CO181" s="50"/>
      <c r="CP181" s="50"/>
      <c r="CQ181" s="50"/>
      <c r="CR181" s="51"/>
      <c r="CS181" s="50"/>
      <c r="CT181" s="50"/>
      <c r="CU181" s="50"/>
      <c r="CV181" s="51"/>
      <c r="CW181" s="50"/>
      <c r="CX181" s="50"/>
      <c r="CY181" s="50"/>
      <c r="CZ181" s="51"/>
      <c r="DA181" s="103"/>
      <c r="DB181" s="7"/>
      <c r="DC181" s="7"/>
      <c r="DD181" s="7"/>
      <c r="DE181" s="50"/>
      <c r="DF181" s="7"/>
      <c r="DG181" s="7"/>
      <c r="DH181" s="7"/>
      <c r="DI181" s="7"/>
      <c r="DJ181" s="7"/>
      <c r="DK181" s="50"/>
      <c r="DL181" s="50"/>
      <c r="DM181" s="50"/>
      <c r="DN181" s="51"/>
      <c r="DO181" s="59"/>
      <c r="DP181" s="46"/>
      <c r="DQ181" s="46"/>
      <c r="DR181" s="46"/>
      <c r="DS181" s="46"/>
      <c r="DT181" s="49"/>
      <c r="DU181" s="46"/>
      <c r="DV181" s="50"/>
      <c r="DW181" s="50"/>
      <c r="DX181" s="51"/>
      <c r="DY181" s="50"/>
      <c r="DZ181" s="50"/>
      <c r="EA181" s="50"/>
      <c r="EB181" s="51"/>
      <c r="EC181" s="5"/>
      <c r="ED181" s="59"/>
      <c r="EE181" s="46"/>
      <c r="EF181" s="46"/>
      <c r="EG181" s="46"/>
      <c r="EH181" s="46"/>
      <c r="EI181" s="49"/>
      <c r="EJ181" s="46"/>
      <c r="EK181" s="50"/>
      <c r="EL181" s="50"/>
      <c r="EM181" s="51"/>
      <c r="EN181" s="50"/>
      <c r="EO181" s="50"/>
      <c r="EP181" s="50"/>
      <c r="EQ181" s="7"/>
      <c r="ER181" s="5"/>
      <c r="ES181">
        <f t="shared" si="34"/>
        <v>0</v>
      </c>
      <c r="EU181" s="16"/>
      <c r="EW181" s="16"/>
      <c r="EX181" s="16"/>
      <c r="EY181" s="16"/>
      <c r="FD181" s="16"/>
      <c r="FP181" s="16"/>
    </row>
    <row r="182" spans="1:172" x14ac:dyDescent="0.15">
      <c r="A182" s="47">
        <v>1000163</v>
      </c>
      <c r="B182" s="5"/>
      <c r="C182" s="45" t="str">
        <f>IF(A182="","",DBCS(VLOOKUP(A182,入力シート!A:E,3,FALSE)))</f>
        <v/>
      </c>
      <c r="D182" s="50"/>
      <c r="E182" s="50"/>
      <c r="F182" s="7"/>
      <c r="G182" s="123"/>
      <c r="H182" s="45"/>
      <c r="I182" s="51"/>
      <c r="J182" s="45"/>
      <c r="K182" s="51"/>
      <c r="L182" s="5"/>
      <c r="M182" s="10"/>
      <c r="N182" s="51"/>
      <c r="O182" s="123"/>
      <c r="P182" s="48"/>
      <c r="Q182" s="60"/>
      <c r="R182" s="51"/>
      <c r="S182" s="48"/>
      <c r="T182" s="51"/>
      <c r="U182" s="10"/>
      <c r="V182" s="59"/>
      <c r="W182" s="49"/>
      <c r="X182" s="59"/>
      <c r="Y182" s="49"/>
      <c r="Z182" s="59"/>
      <c r="AA182" s="49"/>
      <c r="AB182" s="46"/>
      <c r="AC182" s="48"/>
      <c r="AD182" s="45"/>
      <c r="AE182" s="50"/>
      <c r="AF182" s="50"/>
      <c r="AG182" s="51"/>
      <c r="AH182" s="45"/>
      <c r="AI182" s="46"/>
      <c r="AJ182" s="46"/>
      <c r="AK182" s="49"/>
      <c r="AL182" s="46"/>
      <c r="AM182" s="46"/>
      <c r="AN182" s="46"/>
      <c r="AO182" s="46"/>
      <c r="AP182" s="45"/>
      <c r="AQ182" s="50"/>
      <c r="AR182" s="60"/>
      <c r="AS182" s="50"/>
      <c r="AT182" s="58"/>
      <c r="AU182" s="50"/>
      <c r="AV182" s="60"/>
      <c r="AW182" s="60"/>
      <c r="AX182" s="60"/>
      <c r="AY182" s="129"/>
      <c r="AZ182" s="105"/>
      <c r="BA182" s="46"/>
      <c r="BB182" s="50"/>
      <c r="BC182" s="50"/>
      <c r="BD182" s="50"/>
      <c r="BE182" s="50"/>
      <c r="BF182" s="51"/>
      <c r="BG182" s="10"/>
      <c r="BH182" s="51"/>
      <c r="BI182" s="46"/>
      <c r="BJ182" s="50"/>
      <c r="BK182" s="50"/>
      <c r="BL182" s="50"/>
      <c r="BM182" s="50"/>
      <c r="BN182" s="51"/>
      <c r="BO182" s="50"/>
      <c r="BP182" s="50"/>
      <c r="BQ182" s="50"/>
      <c r="BR182" s="51"/>
      <c r="BS182" s="50"/>
      <c r="BT182" s="50"/>
      <c r="BU182" s="50"/>
      <c r="BV182" s="51"/>
      <c r="BW182" s="103"/>
      <c r="BX182" s="10"/>
      <c r="BY182" s="7"/>
      <c r="BZ182" s="7"/>
      <c r="CA182" s="7"/>
      <c r="CB182" s="7"/>
      <c r="CC182" s="7"/>
      <c r="CD182" s="108"/>
      <c r="CE182" s="59"/>
      <c r="CF182" s="60"/>
      <c r="CG182" s="60"/>
      <c r="CH182" s="60"/>
      <c r="CI182" s="60"/>
      <c r="CJ182" s="51"/>
      <c r="CK182" s="10"/>
      <c r="CL182" s="51"/>
      <c r="CM182" s="50"/>
      <c r="CN182" s="50"/>
      <c r="CO182" s="50"/>
      <c r="CP182" s="50"/>
      <c r="CQ182" s="50"/>
      <c r="CR182" s="51"/>
      <c r="CS182" s="50"/>
      <c r="CT182" s="50"/>
      <c r="CU182" s="50"/>
      <c r="CV182" s="51"/>
      <c r="CW182" s="50"/>
      <c r="CX182" s="50"/>
      <c r="CY182" s="50"/>
      <c r="CZ182" s="51"/>
      <c r="DA182" s="103"/>
      <c r="DB182" s="7"/>
      <c r="DC182" s="7"/>
      <c r="DD182" s="7"/>
      <c r="DE182" s="50"/>
      <c r="DF182" s="7"/>
      <c r="DG182" s="7"/>
      <c r="DH182" s="7"/>
      <c r="DI182" s="7"/>
      <c r="DJ182" s="7"/>
      <c r="DK182" s="50"/>
      <c r="DL182" s="50"/>
      <c r="DM182" s="50"/>
      <c r="DN182" s="51"/>
      <c r="DO182" s="59"/>
      <c r="DP182" s="46"/>
      <c r="DQ182" s="46"/>
      <c r="DR182" s="46"/>
      <c r="DS182" s="46"/>
      <c r="DT182" s="49"/>
      <c r="DU182" s="46"/>
      <c r="DV182" s="50"/>
      <c r="DW182" s="50"/>
      <c r="DX182" s="51"/>
      <c r="DY182" s="50"/>
      <c r="DZ182" s="50"/>
      <c r="EA182" s="50"/>
      <c r="EB182" s="51"/>
      <c r="EC182" s="5"/>
      <c r="ED182" s="59"/>
      <c r="EE182" s="46"/>
      <c r="EF182" s="46"/>
      <c r="EG182" s="46"/>
      <c r="EH182" s="46"/>
      <c r="EI182" s="49"/>
      <c r="EJ182" s="46"/>
      <c r="EK182" s="50"/>
      <c r="EL182" s="50"/>
      <c r="EM182" s="51"/>
      <c r="EN182" s="50"/>
      <c r="EO182" s="50"/>
      <c r="EP182" s="50"/>
      <c r="EQ182" s="7"/>
      <c r="ER182" s="5"/>
      <c r="ES182">
        <f t="shared" si="34"/>
        <v>0</v>
      </c>
      <c r="EU182" s="16"/>
      <c r="EW182" s="16"/>
      <c r="EX182" s="16"/>
      <c r="EY182" s="16"/>
      <c r="FD182" s="16"/>
      <c r="FP182" s="16"/>
    </row>
    <row r="183" spans="1:172" x14ac:dyDescent="0.15">
      <c r="A183" s="47">
        <v>1000164</v>
      </c>
      <c r="B183" s="5"/>
      <c r="C183" s="45" t="str">
        <f>IF(A183="","",DBCS(VLOOKUP(A183,入力シート!A:E,3,FALSE)))</f>
        <v/>
      </c>
      <c r="D183" s="50"/>
      <c r="E183" s="50"/>
      <c r="F183" s="7"/>
      <c r="G183" s="123"/>
      <c r="H183" s="45"/>
      <c r="I183" s="51"/>
      <c r="J183" s="45"/>
      <c r="K183" s="51"/>
      <c r="L183" s="5"/>
      <c r="M183" s="10"/>
      <c r="N183" s="51"/>
      <c r="O183" s="123"/>
      <c r="P183" s="48"/>
      <c r="Q183" s="60"/>
      <c r="R183" s="51"/>
      <c r="S183" s="48"/>
      <c r="T183" s="51"/>
      <c r="U183" s="10"/>
      <c r="V183" s="59"/>
      <c r="W183" s="49"/>
      <c r="X183" s="59"/>
      <c r="Y183" s="49"/>
      <c r="Z183" s="59"/>
      <c r="AA183" s="49"/>
      <c r="AB183" s="46"/>
      <c r="AC183" s="48"/>
      <c r="AD183" s="45"/>
      <c r="AE183" s="50"/>
      <c r="AF183" s="50"/>
      <c r="AG183" s="51"/>
      <c r="AH183" s="45"/>
      <c r="AI183" s="46"/>
      <c r="AJ183" s="46"/>
      <c r="AK183" s="49"/>
      <c r="AL183" s="46"/>
      <c r="AM183" s="46"/>
      <c r="AN183" s="46"/>
      <c r="AO183" s="46"/>
      <c r="AP183" s="45"/>
      <c r="AQ183" s="50"/>
      <c r="AR183" s="60"/>
      <c r="AS183" s="50"/>
      <c r="AT183" s="58"/>
      <c r="AU183" s="50"/>
      <c r="AV183" s="60"/>
      <c r="AW183" s="60"/>
      <c r="AX183" s="60"/>
      <c r="AY183" s="129"/>
      <c r="AZ183" s="105"/>
      <c r="BA183" s="46"/>
      <c r="BB183" s="50"/>
      <c r="BC183" s="50"/>
      <c r="BD183" s="50"/>
      <c r="BE183" s="50"/>
      <c r="BF183" s="51"/>
      <c r="BG183" s="10"/>
      <c r="BH183" s="51"/>
      <c r="BI183" s="46"/>
      <c r="BJ183" s="50"/>
      <c r="BK183" s="50"/>
      <c r="BL183" s="50"/>
      <c r="BM183" s="50"/>
      <c r="BN183" s="51"/>
      <c r="BO183" s="50"/>
      <c r="BP183" s="50"/>
      <c r="BQ183" s="50"/>
      <c r="BR183" s="51"/>
      <c r="BS183" s="50"/>
      <c r="BT183" s="50"/>
      <c r="BU183" s="50"/>
      <c r="BV183" s="51"/>
      <c r="BW183" s="103"/>
      <c r="BX183" s="10"/>
      <c r="BY183" s="7"/>
      <c r="BZ183" s="7"/>
      <c r="CA183" s="7"/>
      <c r="CB183" s="7"/>
      <c r="CC183" s="7"/>
      <c r="CD183" s="108"/>
      <c r="CE183" s="59"/>
      <c r="CF183" s="60"/>
      <c r="CG183" s="60"/>
      <c r="CH183" s="60"/>
      <c r="CI183" s="60"/>
      <c r="CJ183" s="51"/>
      <c r="CK183" s="10"/>
      <c r="CL183" s="51"/>
      <c r="CM183" s="50"/>
      <c r="CN183" s="50"/>
      <c r="CO183" s="50"/>
      <c r="CP183" s="50"/>
      <c r="CQ183" s="50"/>
      <c r="CR183" s="51"/>
      <c r="CS183" s="50"/>
      <c r="CT183" s="50"/>
      <c r="CU183" s="50"/>
      <c r="CV183" s="51"/>
      <c r="CW183" s="50"/>
      <c r="CX183" s="50"/>
      <c r="CY183" s="50"/>
      <c r="CZ183" s="51"/>
      <c r="DA183" s="103"/>
      <c r="DB183" s="7"/>
      <c r="DC183" s="7"/>
      <c r="DD183" s="7"/>
      <c r="DE183" s="50"/>
      <c r="DF183" s="7"/>
      <c r="DG183" s="7"/>
      <c r="DH183" s="7"/>
      <c r="DI183" s="7"/>
      <c r="DJ183" s="7"/>
      <c r="DK183" s="50"/>
      <c r="DL183" s="50"/>
      <c r="DM183" s="50"/>
      <c r="DN183" s="51"/>
      <c r="DO183" s="59"/>
      <c r="DP183" s="46"/>
      <c r="DQ183" s="46"/>
      <c r="DR183" s="46"/>
      <c r="DS183" s="46"/>
      <c r="DT183" s="49"/>
      <c r="DU183" s="46"/>
      <c r="DV183" s="50"/>
      <c r="DW183" s="50"/>
      <c r="DX183" s="51"/>
      <c r="DY183" s="50"/>
      <c r="DZ183" s="50"/>
      <c r="EA183" s="50"/>
      <c r="EB183" s="51"/>
      <c r="EC183" s="5"/>
      <c r="ED183" s="59"/>
      <c r="EE183" s="46"/>
      <c r="EF183" s="46"/>
      <c r="EG183" s="46"/>
      <c r="EH183" s="46"/>
      <c r="EI183" s="49"/>
      <c r="EJ183" s="46"/>
      <c r="EK183" s="50"/>
      <c r="EL183" s="50"/>
      <c r="EM183" s="51"/>
      <c r="EN183" s="50"/>
      <c r="EO183" s="50"/>
      <c r="EP183" s="50"/>
      <c r="EQ183" s="7"/>
      <c r="ER183" s="5"/>
      <c r="ES183">
        <f t="shared" si="34"/>
        <v>0</v>
      </c>
      <c r="EU183" s="16"/>
      <c r="EW183" s="16"/>
      <c r="EX183" s="16"/>
      <c r="EY183" s="16"/>
      <c r="FD183" s="16"/>
      <c r="FP183" s="16"/>
    </row>
    <row r="184" spans="1:172" x14ac:dyDescent="0.15">
      <c r="A184" s="47">
        <v>1000165</v>
      </c>
      <c r="B184" s="5"/>
      <c r="C184" s="45" t="str">
        <f>IF(A184="","",DBCS(VLOOKUP(A184,入力シート!A:E,3,FALSE)))</f>
        <v/>
      </c>
      <c r="D184" s="50"/>
      <c r="E184" s="50"/>
      <c r="F184" s="7"/>
      <c r="G184" s="123"/>
      <c r="H184" s="45"/>
      <c r="I184" s="51"/>
      <c r="J184" s="45"/>
      <c r="K184" s="51"/>
      <c r="L184" s="5"/>
      <c r="M184" s="10"/>
      <c r="N184" s="51"/>
      <c r="O184" s="123"/>
      <c r="P184" s="48"/>
      <c r="Q184" s="60"/>
      <c r="R184" s="51"/>
      <c r="S184" s="48"/>
      <c r="T184" s="51"/>
      <c r="U184" s="10"/>
      <c r="V184" s="59"/>
      <c r="W184" s="49"/>
      <c r="X184" s="59"/>
      <c r="Y184" s="49"/>
      <c r="Z184" s="59"/>
      <c r="AA184" s="49"/>
      <c r="AB184" s="46"/>
      <c r="AC184" s="48"/>
      <c r="AD184" s="45"/>
      <c r="AE184" s="50"/>
      <c r="AF184" s="50"/>
      <c r="AG184" s="51"/>
      <c r="AH184" s="45"/>
      <c r="AI184" s="46"/>
      <c r="AJ184" s="46"/>
      <c r="AK184" s="49"/>
      <c r="AL184" s="46"/>
      <c r="AM184" s="46"/>
      <c r="AN184" s="46"/>
      <c r="AO184" s="46"/>
      <c r="AP184" s="45"/>
      <c r="AQ184" s="50"/>
      <c r="AR184" s="60"/>
      <c r="AS184" s="50"/>
      <c r="AT184" s="58"/>
      <c r="AU184" s="50"/>
      <c r="AV184" s="60"/>
      <c r="AW184" s="60"/>
      <c r="AX184" s="60"/>
      <c r="AY184" s="129"/>
      <c r="AZ184" s="105"/>
      <c r="BA184" s="46"/>
      <c r="BB184" s="50"/>
      <c r="BC184" s="50"/>
      <c r="BD184" s="50"/>
      <c r="BE184" s="50"/>
      <c r="BF184" s="51"/>
      <c r="BG184" s="10"/>
      <c r="BH184" s="51"/>
      <c r="BI184" s="46"/>
      <c r="BJ184" s="50"/>
      <c r="BK184" s="50"/>
      <c r="BL184" s="50"/>
      <c r="BM184" s="50"/>
      <c r="BN184" s="51"/>
      <c r="BO184" s="50"/>
      <c r="BP184" s="50"/>
      <c r="BQ184" s="50"/>
      <c r="BR184" s="51"/>
      <c r="BS184" s="50"/>
      <c r="BT184" s="50"/>
      <c r="BU184" s="50"/>
      <c r="BV184" s="51"/>
      <c r="BW184" s="103"/>
      <c r="BX184" s="10"/>
      <c r="BY184" s="7"/>
      <c r="BZ184" s="7"/>
      <c r="CA184" s="7"/>
      <c r="CB184" s="7"/>
      <c r="CC184" s="7"/>
      <c r="CD184" s="108"/>
      <c r="CE184" s="59"/>
      <c r="CF184" s="60"/>
      <c r="CG184" s="60"/>
      <c r="CH184" s="60"/>
      <c r="CI184" s="60"/>
      <c r="CJ184" s="51"/>
      <c r="CK184" s="10"/>
      <c r="CL184" s="51"/>
      <c r="CM184" s="50"/>
      <c r="CN184" s="50"/>
      <c r="CO184" s="50"/>
      <c r="CP184" s="50"/>
      <c r="CQ184" s="50"/>
      <c r="CR184" s="51"/>
      <c r="CS184" s="50"/>
      <c r="CT184" s="50"/>
      <c r="CU184" s="50"/>
      <c r="CV184" s="51"/>
      <c r="CW184" s="50"/>
      <c r="CX184" s="50"/>
      <c r="CY184" s="50"/>
      <c r="CZ184" s="51"/>
      <c r="DA184" s="103"/>
      <c r="DB184" s="7"/>
      <c r="DC184" s="7"/>
      <c r="DD184" s="7"/>
      <c r="DE184" s="50"/>
      <c r="DF184" s="7"/>
      <c r="DG184" s="7"/>
      <c r="DH184" s="7"/>
      <c r="DI184" s="7"/>
      <c r="DJ184" s="7"/>
      <c r="DK184" s="50"/>
      <c r="DL184" s="50"/>
      <c r="DM184" s="50"/>
      <c r="DN184" s="51"/>
      <c r="DO184" s="59"/>
      <c r="DP184" s="46"/>
      <c r="DQ184" s="46"/>
      <c r="DR184" s="46"/>
      <c r="DS184" s="46"/>
      <c r="DT184" s="49"/>
      <c r="DU184" s="46"/>
      <c r="DV184" s="50"/>
      <c r="DW184" s="50"/>
      <c r="DX184" s="51"/>
      <c r="DY184" s="50"/>
      <c r="DZ184" s="50"/>
      <c r="EA184" s="50"/>
      <c r="EB184" s="51"/>
      <c r="EC184" s="5"/>
      <c r="ED184" s="59"/>
      <c r="EE184" s="46"/>
      <c r="EF184" s="46"/>
      <c r="EG184" s="46"/>
      <c r="EH184" s="46"/>
      <c r="EI184" s="49"/>
      <c r="EJ184" s="46"/>
      <c r="EK184" s="50"/>
      <c r="EL184" s="50"/>
      <c r="EM184" s="51"/>
      <c r="EN184" s="50"/>
      <c r="EO184" s="50"/>
      <c r="EP184" s="50"/>
      <c r="EQ184" s="7"/>
      <c r="ER184" s="5"/>
      <c r="ES184">
        <f t="shared" si="34"/>
        <v>0</v>
      </c>
      <c r="EU184" s="16"/>
      <c r="EW184" s="16"/>
      <c r="EX184" s="16"/>
      <c r="EY184" s="16"/>
      <c r="FD184" s="16"/>
      <c r="FP184" s="16"/>
    </row>
    <row r="185" spans="1:172" x14ac:dyDescent="0.15">
      <c r="A185" s="47">
        <v>1000166</v>
      </c>
      <c r="B185" s="5"/>
      <c r="C185" s="45" t="str">
        <f>IF(A185="","",DBCS(VLOOKUP(A185,入力シート!A:E,3,FALSE)))</f>
        <v/>
      </c>
      <c r="D185" s="50"/>
      <c r="E185" s="50"/>
      <c r="F185" s="7"/>
      <c r="G185" s="123"/>
      <c r="H185" s="45"/>
      <c r="I185" s="51"/>
      <c r="J185" s="45"/>
      <c r="K185" s="51"/>
      <c r="L185" s="5"/>
      <c r="M185" s="10"/>
      <c r="N185" s="51"/>
      <c r="O185" s="123"/>
      <c r="P185" s="48"/>
      <c r="Q185" s="60"/>
      <c r="R185" s="51"/>
      <c r="S185" s="48"/>
      <c r="T185" s="51"/>
      <c r="U185" s="10"/>
      <c r="V185" s="59"/>
      <c r="W185" s="49"/>
      <c r="X185" s="59"/>
      <c r="Y185" s="49"/>
      <c r="Z185" s="59"/>
      <c r="AA185" s="49"/>
      <c r="AB185" s="46"/>
      <c r="AC185" s="48"/>
      <c r="AD185" s="45"/>
      <c r="AE185" s="50"/>
      <c r="AF185" s="50"/>
      <c r="AG185" s="51"/>
      <c r="AH185" s="45"/>
      <c r="AI185" s="46"/>
      <c r="AJ185" s="46"/>
      <c r="AK185" s="49"/>
      <c r="AL185" s="46"/>
      <c r="AM185" s="46"/>
      <c r="AN185" s="46"/>
      <c r="AO185" s="46"/>
      <c r="AP185" s="45"/>
      <c r="AQ185" s="50"/>
      <c r="AR185" s="60"/>
      <c r="AS185" s="50"/>
      <c r="AT185" s="58"/>
      <c r="AU185" s="50"/>
      <c r="AV185" s="60"/>
      <c r="AW185" s="60"/>
      <c r="AX185" s="60"/>
      <c r="AY185" s="129"/>
      <c r="AZ185" s="105"/>
      <c r="BA185" s="46"/>
      <c r="BB185" s="50"/>
      <c r="BC185" s="50"/>
      <c r="BD185" s="50"/>
      <c r="BE185" s="50"/>
      <c r="BF185" s="51"/>
      <c r="BG185" s="10"/>
      <c r="BH185" s="51"/>
      <c r="BI185" s="46"/>
      <c r="BJ185" s="50"/>
      <c r="BK185" s="50"/>
      <c r="BL185" s="50"/>
      <c r="BM185" s="50"/>
      <c r="BN185" s="51"/>
      <c r="BO185" s="50"/>
      <c r="BP185" s="50"/>
      <c r="BQ185" s="50"/>
      <c r="BR185" s="51"/>
      <c r="BS185" s="50"/>
      <c r="BT185" s="50"/>
      <c r="BU185" s="50"/>
      <c r="BV185" s="51"/>
      <c r="BW185" s="103"/>
      <c r="BX185" s="10"/>
      <c r="BY185" s="7"/>
      <c r="BZ185" s="7"/>
      <c r="CA185" s="7"/>
      <c r="CB185" s="7"/>
      <c r="CC185" s="7"/>
      <c r="CD185" s="108"/>
      <c r="CE185" s="59"/>
      <c r="CF185" s="60"/>
      <c r="CG185" s="60"/>
      <c r="CH185" s="60"/>
      <c r="CI185" s="60"/>
      <c r="CJ185" s="51"/>
      <c r="CK185" s="10"/>
      <c r="CL185" s="51"/>
      <c r="CM185" s="50"/>
      <c r="CN185" s="50"/>
      <c r="CO185" s="50"/>
      <c r="CP185" s="50"/>
      <c r="CQ185" s="50"/>
      <c r="CR185" s="51"/>
      <c r="CS185" s="50"/>
      <c r="CT185" s="50"/>
      <c r="CU185" s="50"/>
      <c r="CV185" s="51"/>
      <c r="CW185" s="50"/>
      <c r="CX185" s="50"/>
      <c r="CY185" s="50"/>
      <c r="CZ185" s="51"/>
      <c r="DA185" s="103"/>
      <c r="DB185" s="7"/>
      <c r="DC185" s="7"/>
      <c r="DD185" s="7"/>
      <c r="DE185" s="50"/>
      <c r="DF185" s="7"/>
      <c r="DG185" s="7"/>
      <c r="DH185" s="7"/>
      <c r="DI185" s="7"/>
      <c r="DJ185" s="7"/>
      <c r="DK185" s="50"/>
      <c r="DL185" s="50"/>
      <c r="DM185" s="50"/>
      <c r="DN185" s="51"/>
      <c r="DO185" s="59"/>
      <c r="DP185" s="46"/>
      <c r="DQ185" s="46"/>
      <c r="DR185" s="46"/>
      <c r="DS185" s="46"/>
      <c r="DT185" s="49"/>
      <c r="DU185" s="46"/>
      <c r="DV185" s="50"/>
      <c r="DW185" s="50"/>
      <c r="DX185" s="51"/>
      <c r="DY185" s="50"/>
      <c r="DZ185" s="50"/>
      <c r="EA185" s="50"/>
      <c r="EB185" s="51"/>
      <c r="EC185" s="5"/>
      <c r="ED185" s="59"/>
      <c r="EE185" s="46"/>
      <c r="EF185" s="46"/>
      <c r="EG185" s="46"/>
      <c r="EH185" s="46"/>
      <c r="EI185" s="49"/>
      <c r="EJ185" s="46"/>
      <c r="EK185" s="50"/>
      <c r="EL185" s="50"/>
      <c r="EM185" s="51"/>
      <c r="EN185" s="50"/>
      <c r="EO185" s="50"/>
      <c r="EP185" s="50"/>
      <c r="EQ185" s="7"/>
      <c r="ER185" s="5"/>
      <c r="ES185">
        <f t="shared" si="34"/>
        <v>0</v>
      </c>
      <c r="EU185" s="16"/>
      <c r="EW185" s="16"/>
      <c r="EX185" s="16"/>
      <c r="EY185" s="16"/>
      <c r="FD185" s="16"/>
      <c r="FP185" s="16"/>
    </row>
    <row r="186" spans="1:172" x14ac:dyDescent="0.15">
      <c r="A186" s="47">
        <v>1000167</v>
      </c>
      <c r="B186" s="5"/>
      <c r="C186" s="45" t="str">
        <f>IF(A186="","",DBCS(VLOOKUP(A186,入力シート!A:E,3,FALSE)))</f>
        <v/>
      </c>
      <c r="D186" s="50"/>
      <c r="E186" s="50"/>
      <c r="F186" s="7"/>
      <c r="G186" s="123"/>
      <c r="H186" s="45"/>
      <c r="I186" s="51"/>
      <c r="J186" s="45"/>
      <c r="K186" s="51"/>
      <c r="L186" s="5"/>
      <c r="M186" s="10"/>
      <c r="N186" s="51"/>
      <c r="O186" s="123"/>
      <c r="P186" s="48"/>
      <c r="Q186" s="60"/>
      <c r="R186" s="51"/>
      <c r="S186" s="48"/>
      <c r="T186" s="51"/>
      <c r="U186" s="10"/>
      <c r="V186" s="59"/>
      <c r="W186" s="49"/>
      <c r="X186" s="59"/>
      <c r="Y186" s="49"/>
      <c r="Z186" s="59"/>
      <c r="AA186" s="49"/>
      <c r="AB186" s="46"/>
      <c r="AC186" s="48"/>
      <c r="AD186" s="45"/>
      <c r="AE186" s="50"/>
      <c r="AF186" s="50"/>
      <c r="AG186" s="51"/>
      <c r="AH186" s="45"/>
      <c r="AI186" s="46"/>
      <c r="AJ186" s="46"/>
      <c r="AK186" s="49"/>
      <c r="AL186" s="46"/>
      <c r="AM186" s="46"/>
      <c r="AN186" s="46"/>
      <c r="AO186" s="46"/>
      <c r="AP186" s="45"/>
      <c r="AQ186" s="50"/>
      <c r="AR186" s="60"/>
      <c r="AS186" s="50"/>
      <c r="AT186" s="58"/>
      <c r="AU186" s="50"/>
      <c r="AV186" s="60"/>
      <c r="AW186" s="60"/>
      <c r="AX186" s="60"/>
      <c r="AY186" s="129"/>
      <c r="AZ186" s="105"/>
      <c r="BA186" s="46"/>
      <c r="BB186" s="50"/>
      <c r="BC186" s="50"/>
      <c r="BD186" s="50"/>
      <c r="BE186" s="50"/>
      <c r="BF186" s="51"/>
      <c r="BG186" s="10"/>
      <c r="BH186" s="51"/>
      <c r="BI186" s="46"/>
      <c r="BJ186" s="50"/>
      <c r="BK186" s="50"/>
      <c r="BL186" s="50"/>
      <c r="BM186" s="50"/>
      <c r="BN186" s="51"/>
      <c r="BO186" s="50"/>
      <c r="BP186" s="50"/>
      <c r="BQ186" s="50"/>
      <c r="BR186" s="51"/>
      <c r="BS186" s="50"/>
      <c r="BT186" s="50"/>
      <c r="BU186" s="50"/>
      <c r="BV186" s="51"/>
      <c r="BW186" s="103"/>
      <c r="BX186" s="10"/>
      <c r="BY186" s="7"/>
      <c r="BZ186" s="7"/>
      <c r="CA186" s="7"/>
      <c r="CB186" s="7"/>
      <c r="CC186" s="7"/>
      <c r="CD186" s="108"/>
      <c r="CE186" s="59"/>
      <c r="CF186" s="60"/>
      <c r="CG186" s="60"/>
      <c r="CH186" s="60"/>
      <c r="CI186" s="60"/>
      <c r="CJ186" s="51"/>
      <c r="CK186" s="10"/>
      <c r="CL186" s="51"/>
      <c r="CM186" s="50"/>
      <c r="CN186" s="50"/>
      <c r="CO186" s="50"/>
      <c r="CP186" s="50"/>
      <c r="CQ186" s="50"/>
      <c r="CR186" s="51"/>
      <c r="CS186" s="50"/>
      <c r="CT186" s="50"/>
      <c r="CU186" s="50"/>
      <c r="CV186" s="51"/>
      <c r="CW186" s="50"/>
      <c r="CX186" s="50"/>
      <c r="CY186" s="50"/>
      <c r="CZ186" s="51"/>
      <c r="DA186" s="103"/>
      <c r="DB186" s="7"/>
      <c r="DC186" s="7"/>
      <c r="DD186" s="7"/>
      <c r="DE186" s="50"/>
      <c r="DF186" s="7"/>
      <c r="DG186" s="7"/>
      <c r="DH186" s="7"/>
      <c r="DI186" s="7"/>
      <c r="DJ186" s="7"/>
      <c r="DK186" s="50"/>
      <c r="DL186" s="50"/>
      <c r="DM186" s="50"/>
      <c r="DN186" s="51"/>
      <c r="DO186" s="59"/>
      <c r="DP186" s="46"/>
      <c r="DQ186" s="46"/>
      <c r="DR186" s="46"/>
      <c r="DS186" s="46"/>
      <c r="DT186" s="49"/>
      <c r="DU186" s="46"/>
      <c r="DV186" s="50"/>
      <c r="DW186" s="50"/>
      <c r="DX186" s="51"/>
      <c r="DY186" s="50"/>
      <c r="DZ186" s="50"/>
      <c r="EA186" s="50"/>
      <c r="EB186" s="51"/>
      <c r="EC186" s="5"/>
      <c r="ED186" s="59"/>
      <c r="EE186" s="46"/>
      <c r="EF186" s="46"/>
      <c r="EG186" s="46"/>
      <c r="EH186" s="46"/>
      <c r="EI186" s="49"/>
      <c r="EJ186" s="46"/>
      <c r="EK186" s="50"/>
      <c r="EL186" s="50"/>
      <c r="EM186" s="51"/>
      <c r="EN186" s="50"/>
      <c r="EO186" s="50"/>
      <c r="EP186" s="50"/>
      <c r="EQ186" s="7"/>
      <c r="ER186" s="5"/>
      <c r="ES186">
        <f t="shared" si="34"/>
        <v>0</v>
      </c>
      <c r="EU186" s="16"/>
      <c r="EW186" s="16"/>
      <c r="EX186" s="16"/>
      <c r="EY186" s="16"/>
      <c r="FD186" s="16"/>
      <c r="FP186" s="16"/>
    </row>
    <row r="187" spans="1:172" x14ac:dyDescent="0.15">
      <c r="A187" s="47">
        <v>1000168</v>
      </c>
      <c r="B187" s="5"/>
      <c r="C187" s="45" t="str">
        <f>IF(A187="","",DBCS(VLOOKUP(A187,入力シート!A:E,3,FALSE)))</f>
        <v/>
      </c>
      <c r="D187" s="50"/>
      <c r="E187" s="50"/>
      <c r="F187" s="7"/>
      <c r="G187" s="123"/>
      <c r="H187" s="45"/>
      <c r="I187" s="51"/>
      <c r="J187" s="45"/>
      <c r="K187" s="51"/>
      <c r="L187" s="5"/>
      <c r="M187" s="10"/>
      <c r="N187" s="51"/>
      <c r="O187" s="123"/>
      <c r="P187" s="48"/>
      <c r="Q187" s="60"/>
      <c r="R187" s="51"/>
      <c r="S187" s="48"/>
      <c r="T187" s="51"/>
      <c r="U187" s="10"/>
      <c r="V187" s="59"/>
      <c r="W187" s="49"/>
      <c r="X187" s="59"/>
      <c r="Y187" s="49"/>
      <c r="Z187" s="59"/>
      <c r="AA187" s="49"/>
      <c r="AB187" s="46"/>
      <c r="AC187" s="48"/>
      <c r="AD187" s="45"/>
      <c r="AE187" s="50"/>
      <c r="AF187" s="50"/>
      <c r="AG187" s="51"/>
      <c r="AH187" s="45"/>
      <c r="AI187" s="46"/>
      <c r="AJ187" s="46"/>
      <c r="AK187" s="49"/>
      <c r="AL187" s="46"/>
      <c r="AM187" s="46"/>
      <c r="AN187" s="46"/>
      <c r="AO187" s="46"/>
      <c r="AP187" s="45"/>
      <c r="AQ187" s="50"/>
      <c r="AR187" s="60"/>
      <c r="AS187" s="50"/>
      <c r="AT187" s="58"/>
      <c r="AU187" s="50"/>
      <c r="AV187" s="60"/>
      <c r="AW187" s="60"/>
      <c r="AX187" s="60"/>
      <c r="AY187" s="129"/>
      <c r="AZ187" s="105"/>
      <c r="BA187" s="46"/>
      <c r="BB187" s="50"/>
      <c r="BC187" s="50"/>
      <c r="BD187" s="50"/>
      <c r="BE187" s="50"/>
      <c r="BF187" s="51"/>
      <c r="BG187" s="10"/>
      <c r="BH187" s="51"/>
      <c r="BI187" s="46"/>
      <c r="BJ187" s="50"/>
      <c r="BK187" s="50"/>
      <c r="BL187" s="50"/>
      <c r="BM187" s="50"/>
      <c r="BN187" s="51"/>
      <c r="BO187" s="50"/>
      <c r="BP187" s="50"/>
      <c r="BQ187" s="50"/>
      <c r="BR187" s="51"/>
      <c r="BS187" s="50"/>
      <c r="BT187" s="50"/>
      <c r="BU187" s="50"/>
      <c r="BV187" s="51"/>
      <c r="BW187" s="103"/>
      <c r="BX187" s="10"/>
      <c r="BY187" s="7"/>
      <c r="BZ187" s="7"/>
      <c r="CA187" s="7"/>
      <c r="CB187" s="7"/>
      <c r="CC187" s="7"/>
      <c r="CD187" s="108"/>
      <c r="CE187" s="59"/>
      <c r="CF187" s="60"/>
      <c r="CG187" s="60"/>
      <c r="CH187" s="60"/>
      <c r="CI187" s="60"/>
      <c r="CJ187" s="51"/>
      <c r="CK187" s="10"/>
      <c r="CL187" s="51"/>
      <c r="CM187" s="50"/>
      <c r="CN187" s="50"/>
      <c r="CO187" s="50"/>
      <c r="CP187" s="50"/>
      <c r="CQ187" s="50"/>
      <c r="CR187" s="51"/>
      <c r="CS187" s="50"/>
      <c r="CT187" s="50"/>
      <c r="CU187" s="50"/>
      <c r="CV187" s="51"/>
      <c r="CW187" s="50"/>
      <c r="CX187" s="50"/>
      <c r="CY187" s="50"/>
      <c r="CZ187" s="51"/>
      <c r="DA187" s="103"/>
      <c r="DB187" s="7"/>
      <c r="DC187" s="7"/>
      <c r="DD187" s="7"/>
      <c r="DE187" s="50"/>
      <c r="DF187" s="7"/>
      <c r="DG187" s="7"/>
      <c r="DH187" s="7"/>
      <c r="DI187" s="7"/>
      <c r="DJ187" s="7"/>
      <c r="DK187" s="50"/>
      <c r="DL187" s="50"/>
      <c r="DM187" s="50"/>
      <c r="DN187" s="51"/>
      <c r="DO187" s="59"/>
      <c r="DP187" s="46"/>
      <c r="DQ187" s="46"/>
      <c r="DR187" s="46"/>
      <c r="DS187" s="46"/>
      <c r="DT187" s="49"/>
      <c r="DU187" s="46"/>
      <c r="DV187" s="50"/>
      <c r="DW187" s="50"/>
      <c r="DX187" s="51"/>
      <c r="DY187" s="50"/>
      <c r="DZ187" s="50"/>
      <c r="EA187" s="50"/>
      <c r="EB187" s="51"/>
      <c r="EC187" s="5"/>
      <c r="ED187" s="59"/>
      <c r="EE187" s="46"/>
      <c r="EF187" s="46"/>
      <c r="EG187" s="46"/>
      <c r="EH187" s="46"/>
      <c r="EI187" s="49"/>
      <c r="EJ187" s="46"/>
      <c r="EK187" s="50"/>
      <c r="EL187" s="50"/>
      <c r="EM187" s="51"/>
      <c r="EN187" s="50"/>
      <c r="EO187" s="50"/>
      <c r="EP187" s="50"/>
      <c r="EQ187" s="7"/>
      <c r="ER187" s="5"/>
      <c r="ES187">
        <f t="shared" si="34"/>
        <v>0</v>
      </c>
      <c r="EU187" s="16"/>
      <c r="EW187" s="16"/>
      <c r="EX187" s="16"/>
      <c r="EY187" s="16"/>
      <c r="FD187" s="16"/>
      <c r="FP187" s="16"/>
    </row>
    <row r="188" spans="1:172" x14ac:dyDescent="0.15">
      <c r="A188" s="47">
        <v>1000169</v>
      </c>
      <c r="B188" s="5"/>
      <c r="C188" s="45" t="str">
        <f>IF(A188="","",DBCS(VLOOKUP(A188,入力シート!A:E,3,FALSE)))</f>
        <v/>
      </c>
      <c r="D188" s="50"/>
      <c r="E188" s="50"/>
      <c r="F188" s="7"/>
      <c r="G188" s="123"/>
      <c r="H188" s="45"/>
      <c r="I188" s="51"/>
      <c r="J188" s="45"/>
      <c r="K188" s="51"/>
      <c r="L188" s="5"/>
      <c r="M188" s="10"/>
      <c r="N188" s="51"/>
      <c r="O188" s="123"/>
      <c r="P188" s="48"/>
      <c r="Q188" s="60"/>
      <c r="R188" s="51"/>
      <c r="S188" s="48"/>
      <c r="T188" s="51"/>
      <c r="U188" s="10"/>
      <c r="V188" s="59"/>
      <c r="W188" s="49"/>
      <c r="X188" s="59"/>
      <c r="Y188" s="49"/>
      <c r="Z188" s="59"/>
      <c r="AA188" s="49"/>
      <c r="AB188" s="46"/>
      <c r="AC188" s="48"/>
      <c r="AD188" s="45"/>
      <c r="AE188" s="50"/>
      <c r="AF188" s="50"/>
      <c r="AG188" s="51"/>
      <c r="AH188" s="45"/>
      <c r="AI188" s="46"/>
      <c r="AJ188" s="46"/>
      <c r="AK188" s="49"/>
      <c r="AL188" s="46"/>
      <c r="AM188" s="46"/>
      <c r="AN188" s="46"/>
      <c r="AO188" s="46"/>
      <c r="AP188" s="45"/>
      <c r="AQ188" s="50"/>
      <c r="AR188" s="60"/>
      <c r="AS188" s="50"/>
      <c r="AT188" s="58"/>
      <c r="AU188" s="50"/>
      <c r="AV188" s="60"/>
      <c r="AW188" s="60"/>
      <c r="AX188" s="60"/>
      <c r="AY188" s="129"/>
      <c r="AZ188" s="105"/>
      <c r="BA188" s="46"/>
      <c r="BB188" s="50"/>
      <c r="BC188" s="50"/>
      <c r="BD188" s="50"/>
      <c r="BE188" s="50"/>
      <c r="BF188" s="51"/>
      <c r="BG188" s="10"/>
      <c r="BH188" s="51"/>
      <c r="BI188" s="46"/>
      <c r="BJ188" s="50"/>
      <c r="BK188" s="50"/>
      <c r="BL188" s="50"/>
      <c r="BM188" s="50"/>
      <c r="BN188" s="51"/>
      <c r="BO188" s="50"/>
      <c r="BP188" s="50"/>
      <c r="BQ188" s="50"/>
      <c r="BR188" s="51"/>
      <c r="BS188" s="50"/>
      <c r="BT188" s="50"/>
      <c r="BU188" s="50"/>
      <c r="BV188" s="51"/>
      <c r="BW188" s="103"/>
      <c r="BX188" s="10"/>
      <c r="BY188" s="7"/>
      <c r="BZ188" s="7"/>
      <c r="CA188" s="7"/>
      <c r="CB188" s="7"/>
      <c r="CC188" s="7"/>
      <c r="CD188" s="108"/>
      <c r="CE188" s="59"/>
      <c r="CF188" s="60"/>
      <c r="CG188" s="60"/>
      <c r="CH188" s="60"/>
      <c r="CI188" s="60"/>
      <c r="CJ188" s="51"/>
      <c r="CK188" s="10"/>
      <c r="CL188" s="51"/>
      <c r="CM188" s="50"/>
      <c r="CN188" s="50"/>
      <c r="CO188" s="50"/>
      <c r="CP188" s="50"/>
      <c r="CQ188" s="50"/>
      <c r="CR188" s="51"/>
      <c r="CS188" s="50"/>
      <c r="CT188" s="50"/>
      <c r="CU188" s="50"/>
      <c r="CV188" s="51"/>
      <c r="CW188" s="50"/>
      <c r="CX188" s="50"/>
      <c r="CY188" s="50"/>
      <c r="CZ188" s="51"/>
      <c r="DA188" s="103"/>
      <c r="DB188" s="7"/>
      <c r="DC188" s="7"/>
      <c r="DD188" s="7"/>
      <c r="DE188" s="50"/>
      <c r="DF188" s="7"/>
      <c r="DG188" s="7"/>
      <c r="DH188" s="7"/>
      <c r="DI188" s="7"/>
      <c r="DJ188" s="7"/>
      <c r="DK188" s="50"/>
      <c r="DL188" s="50"/>
      <c r="DM188" s="50"/>
      <c r="DN188" s="51"/>
      <c r="DO188" s="59"/>
      <c r="DP188" s="46"/>
      <c r="DQ188" s="46"/>
      <c r="DR188" s="46"/>
      <c r="DS188" s="46"/>
      <c r="DT188" s="49"/>
      <c r="DU188" s="46"/>
      <c r="DV188" s="50"/>
      <c r="DW188" s="50"/>
      <c r="DX188" s="51"/>
      <c r="DY188" s="50"/>
      <c r="DZ188" s="50"/>
      <c r="EA188" s="50"/>
      <c r="EB188" s="51"/>
      <c r="EC188" s="5"/>
      <c r="ED188" s="59"/>
      <c r="EE188" s="46"/>
      <c r="EF188" s="46"/>
      <c r="EG188" s="46"/>
      <c r="EH188" s="46"/>
      <c r="EI188" s="49"/>
      <c r="EJ188" s="46"/>
      <c r="EK188" s="50"/>
      <c r="EL188" s="50"/>
      <c r="EM188" s="51"/>
      <c r="EN188" s="50"/>
      <c r="EO188" s="50"/>
      <c r="EP188" s="50"/>
      <c r="EQ188" s="7"/>
      <c r="ER188" s="5"/>
      <c r="ES188">
        <f t="shared" si="34"/>
        <v>0</v>
      </c>
      <c r="EU188" s="16"/>
      <c r="EW188" s="16"/>
      <c r="EX188" s="16"/>
      <c r="EY188" s="16"/>
      <c r="FD188" s="16"/>
      <c r="FP188" s="16"/>
    </row>
    <row r="189" spans="1:172" x14ac:dyDescent="0.15">
      <c r="A189" s="47">
        <v>1000170</v>
      </c>
      <c r="B189" s="5"/>
      <c r="C189" s="45" t="str">
        <f>IF(A189="","",DBCS(VLOOKUP(A189,入力シート!A:E,3,FALSE)))</f>
        <v/>
      </c>
      <c r="D189" s="50"/>
      <c r="E189" s="50"/>
      <c r="F189" s="7"/>
      <c r="G189" s="123"/>
      <c r="H189" s="45"/>
      <c r="I189" s="51"/>
      <c r="J189" s="45"/>
      <c r="K189" s="51"/>
      <c r="L189" s="5"/>
      <c r="M189" s="10"/>
      <c r="N189" s="51"/>
      <c r="O189" s="123"/>
      <c r="P189" s="48"/>
      <c r="Q189" s="60"/>
      <c r="R189" s="51"/>
      <c r="S189" s="48"/>
      <c r="T189" s="51"/>
      <c r="U189" s="10"/>
      <c r="V189" s="59"/>
      <c r="W189" s="49"/>
      <c r="X189" s="59"/>
      <c r="Y189" s="49"/>
      <c r="Z189" s="59"/>
      <c r="AA189" s="49"/>
      <c r="AB189" s="46"/>
      <c r="AC189" s="48"/>
      <c r="AD189" s="45"/>
      <c r="AE189" s="50"/>
      <c r="AF189" s="50"/>
      <c r="AG189" s="51"/>
      <c r="AH189" s="45"/>
      <c r="AI189" s="46"/>
      <c r="AJ189" s="46"/>
      <c r="AK189" s="49"/>
      <c r="AL189" s="46"/>
      <c r="AM189" s="46"/>
      <c r="AN189" s="46"/>
      <c r="AO189" s="46"/>
      <c r="AP189" s="45"/>
      <c r="AQ189" s="50"/>
      <c r="AR189" s="60"/>
      <c r="AS189" s="50"/>
      <c r="AT189" s="58"/>
      <c r="AU189" s="50"/>
      <c r="AV189" s="60"/>
      <c r="AW189" s="60"/>
      <c r="AX189" s="60"/>
      <c r="AY189" s="129"/>
      <c r="AZ189" s="105"/>
      <c r="BA189" s="46"/>
      <c r="BB189" s="50"/>
      <c r="BC189" s="50"/>
      <c r="BD189" s="50"/>
      <c r="BE189" s="50"/>
      <c r="BF189" s="51"/>
      <c r="BG189" s="10"/>
      <c r="BH189" s="51"/>
      <c r="BI189" s="46"/>
      <c r="BJ189" s="50"/>
      <c r="BK189" s="50"/>
      <c r="BL189" s="50"/>
      <c r="BM189" s="50"/>
      <c r="BN189" s="51"/>
      <c r="BO189" s="50"/>
      <c r="BP189" s="50"/>
      <c r="BQ189" s="50"/>
      <c r="BR189" s="51"/>
      <c r="BS189" s="50"/>
      <c r="BT189" s="50"/>
      <c r="BU189" s="50"/>
      <c r="BV189" s="51"/>
      <c r="BW189" s="103"/>
      <c r="BX189" s="10"/>
      <c r="BY189" s="7"/>
      <c r="BZ189" s="7"/>
      <c r="CA189" s="7"/>
      <c r="CB189" s="7"/>
      <c r="CC189" s="7"/>
      <c r="CD189" s="108"/>
      <c r="CE189" s="59"/>
      <c r="CF189" s="60"/>
      <c r="CG189" s="60"/>
      <c r="CH189" s="60"/>
      <c r="CI189" s="60"/>
      <c r="CJ189" s="51"/>
      <c r="CK189" s="10"/>
      <c r="CL189" s="51"/>
      <c r="CM189" s="50"/>
      <c r="CN189" s="50"/>
      <c r="CO189" s="50"/>
      <c r="CP189" s="50"/>
      <c r="CQ189" s="50"/>
      <c r="CR189" s="51"/>
      <c r="CS189" s="50"/>
      <c r="CT189" s="50"/>
      <c r="CU189" s="50"/>
      <c r="CV189" s="51"/>
      <c r="CW189" s="50"/>
      <c r="CX189" s="50"/>
      <c r="CY189" s="50"/>
      <c r="CZ189" s="51"/>
      <c r="DA189" s="103"/>
      <c r="DB189" s="7"/>
      <c r="DC189" s="7"/>
      <c r="DD189" s="7"/>
      <c r="DE189" s="50"/>
      <c r="DF189" s="7"/>
      <c r="DG189" s="7"/>
      <c r="DH189" s="7"/>
      <c r="DI189" s="7"/>
      <c r="DJ189" s="7"/>
      <c r="DK189" s="50"/>
      <c r="DL189" s="50"/>
      <c r="DM189" s="50"/>
      <c r="DN189" s="51"/>
      <c r="DO189" s="59"/>
      <c r="DP189" s="46"/>
      <c r="DQ189" s="46"/>
      <c r="DR189" s="46"/>
      <c r="DS189" s="46"/>
      <c r="DT189" s="49"/>
      <c r="DU189" s="46"/>
      <c r="DV189" s="50"/>
      <c r="DW189" s="50"/>
      <c r="DX189" s="51"/>
      <c r="DY189" s="50"/>
      <c r="DZ189" s="50"/>
      <c r="EA189" s="50"/>
      <c r="EB189" s="51"/>
      <c r="EC189" s="5"/>
      <c r="ED189" s="59"/>
      <c r="EE189" s="46"/>
      <c r="EF189" s="46"/>
      <c r="EG189" s="46"/>
      <c r="EH189" s="46"/>
      <c r="EI189" s="49"/>
      <c r="EJ189" s="46"/>
      <c r="EK189" s="50"/>
      <c r="EL189" s="50"/>
      <c r="EM189" s="51"/>
      <c r="EN189" s="50"/>
      <c r="EO189" s="50"/>
      <c r="EP189" s="50"/>
      <c r="EQ189" s="7"/>
      <c r="ER189" s="5"/>
      <c r="ES189">
        <f t="shared" si="34"/>
        <v>0</v>
      </c>
      <c r="EU189" s="16"/>
      <c r="EW189" s="16"/>
      <c r="EX189" s="16"/>
      <c r="EY189" s="16"/>
      <c r="FD189" s="16"/>
      <c r="FP189" s="16"/>
    </row>
    <row r="190" spans="1:172" x14ac:dyDescent="0.15">
      <c r="A190" s="47">
        <v>1000171</v>
      </c>
      <c r="B190" s="5"/>
      <c r="C190" s="45" t="str">
        <f>IF(A190="","",DBCS(VLOOKUP(A190,入力シート!A:E,3,FALSE)))</f>
        <v/>
      </c>
      <c r="D190" s="50"/>
      <c r="E190" s="50"/>
      <c r="F190" s="7"/>
      <c r="G190" s="123"/>
      <c r="H190" s="45"/>
      <c r="I190" s="51"/>
      <c r="J190" s="45"/>
      <c r="K190" s="51"/>
      <c r="L190" s="5"/>
      <c r="M190" s="10"/>
      <c r="N190" s="51"/>
      <c r="O190" s="123"/>
      <c r="P190" s="48"/>
      <c r="Q190" s="60"/>
      <c r="R190" s="51"/>
      <c r="S190" s="48"/>
      <c r="T190" s="51"/>
      <c r="U190" s="10"/>
      <c r="V190" s="59"/>
      <c r="W190" s="49"/>
      <c r="X190" s="59"/>
      <c r="Y190" s="49"/>
      <c r="Z190" s="59"/>
      <c r="AA190" s="49"/>
      <c r="AB190" s="46"/>
      <c r="AC190" s="48"/>
      <c r="AD190" s="45"/>
      <c r="AE190" s="50"/>
      <c r="AF190" s="50"/>
      <c r="AG190" s="51"/>
      <c r="AH190" s="45"/>
      <c r="AI190" s="46"/>
      <c r="AJ190" s="46"/>
      <c r="AK190" s="49"/>
      <c r="AL190" s="46"/>
      <c r="AM190" s="46"/>
      <c r="AN190" s="46"/>
      <c r="AO190" s="46"/>
      <c r="AP190" s="45"/>
      <c r="AQ190" s="50"/>
      <c r="AR190" s="60"/>
      <c r="AS190" s="50"/>
      <c r="AT190" s="58"/>
      <c r="AU190" s="50"/>
      <c r="AV190" s="60"/>
      <c r="AW190" s="60"/>
      <c r="AX190" s="60"/>
      <c r="AY190" s="129"/>
      <c r="AZ190" s="105"/>
      <c r="BA190" s="46"/>
      <c r="BB190" s="50"/>
      <c r="BC190" s="50"/>
      <c r="BD190" s="50"/>
      <c r="BE190" s="50"/>
      <c r="BF190" s="51"/>
      <c r="BG190" s="10"/>
      <c r="BH190" s="51"/>
      <c r="BI190" s="46"/>
      <c r="BJ190" s="50"/>
      <c r="BK190" s="50"/>
      <c r="BL190" s="50"/>
      <c r="BM190" s="50"/>
      <c r="BN190" s="51"/>
      <c r="BO190" s="50"/>
      <c r="BP190" s="50"/>
      <c r="BQ190" s="50"/>
      <c r="BR190" s="51"/>
      <c r="BS190" s="50"/>
      <c r="BT190" s="50"/>
      <c r="BU190" s="50"/>
      <c r="BV190" s="51"/>
      <c r="BW190" s="103"/>
      <c r="BX190" s="10"/>
      <c r="BY190" s="7"/>
      <c r="BZ190" s="7"/>
      <c r="CA190" s="7"/>
      <c r="CB190" s="7"/>
      <c r="CC190" s="7"/>
      <c r="CD190" s="108"/>
      <c r="CE190" s="59"/>
      <c r="CF190" s="60"/>
      <c r="CG190" s="60"/>
      <c r="CH190" s="60"/>
      <c r="CI190" s="60"/>
      <c r="CJ190" s="51"/>
      <c r="CK190" s="10"/>
      <c r="CL190" s="51"/>
      <c r="CM190" s="50"/>
      <c r="CN190" s="50"/>
      <c r="CO190" s="50"/>
      <c r="CP190" s="50"/>
      <c r="CQ190" s="50"/>
      <c r="CR190" s="51"/>
      <c r="CS190" s="50"/>
      <c r="CT190" s="50"/>
      <c r="CU190" s="50"/>
      <c r="CV190" s="51"/>
      <c r="CW190" s="50"/>
      <c r="CX190" s="50"/>
      <c r="CY190" s="50"/>
      <c r="CZ190" s="51"/>
      <c r="DA190" s="103"/>
      <c r="DB190" s="7"/>
      <c r="DC190" s="7"/>
      <c r="DD190" s="7"/>
      <c r="DE190" s="50"/>
      <c r="DF190" s="7"/>
      <c r="DG190" s="7"/>
      <c r="DH190" s="7"/>
      <c r="DI190" s="7"/>
      <c r="DJ190" s="7"/>
      <c r="DK190" s="50"/>
      <c r="DL190" s="50"/>
      <c r="DM190" s="50"/>
      <c r="DN190" s="51"/>
      <c r="DO190" s="59"/>
      <c r="DP190" s="46"/>
      <c r="DQ190" s="46"/>
      <c r="DR190" s="46"/>
      <c r="DS190" s="46"/>
      <c r="DT190" s="49"/>
      <c r="DU190" s="46"/>
      <c r="DV190" s="50"/>
      <c r="DW190" s="50"/>
      <c r="DX190" s="51"/>
      <c r="DY190" s="50"/>
      <c r="DZ190" s="50"/>
      <c r="EA190" s="50"/>
      <c r="EB190" s="51"/>
      <c r="EC190" s="5"/>
      <c r="ED190" s="59"/>
      <c r="EE190" s="46"/>
      <c r="EF190" s="46"/>
      <c r="EG190" s="46"/>
      <c r="EH190" s="46"/>
      <c r="EI190" s="49"/>
      <c r="EJ190" s="46"/>
      <c r="EK190" s="50"/>
      <c r="EL190" s="50"/>
      <c r="EM190" s="51"/>
      <c r="EN190" s="50"/>
      <c r="EO190" s="50"/>
      <c r="EP190" s="50"/>
      <c r="EQ190" s="7"/>
      <c r="ER190" s="5"/>
      <c r="ES190">
        <f t="shared" si="34"/>
        <v>0</v>
      </c>
      <c r="EU190" s="16"/>
      <c r="EW190" s="16"/>
      <c r="EX190" s="16"/>
      <c r="EY190" s="16"/>
      <c r="FD190" s="16"/>
      <c r="FP190" s="16"/>
    </row>
    <row r="191" spans="1:172" x14ac:dyDescent="0.15">
      <c r="A191" s="47">
        <v>1000172</v>
      </c>
      <c r="B191" s="5"/>
      <c r="C191" s="45" t="str">
        <f>IF(A191="","",DBCS(VLOOKUP(A191,入力シート!A:E,3,FALSE)))</f>
        <v/>
      </c>
      <c r="D191" s="50"/>
      <c r="E191" s="50"/>
      <c r="F191" s="7"/>
      <c r="G191" s="123"/>
      <c r="H191" s="45"/>
      <c r="I191" s="51"/>
      <c r="J191" s="45"/>
      <c r="K191" s="51"/>
      <c r="L191" s="5"/>
      <c r="M191" s="10"/>
      <c r="N191" s="51"/>
      <c r="O191" s="123"/>
      <c r="P191" s="48"/>
      <c r="Q191" s="60"/>
      <c r="R191" s="51"/>
      <c r="S191" s="48"/>
      <c r="T191" s="51"/>
      <c r="U191" s="10"/>
      <c r="V191" s="59"/>
      <c r="W191" s="49"/>
      <c r="X191" s="59"/>
      <c r="Y191" s="49"/>
      <c r="Z191" s="59"/>
      <c r="AA191" s="49"/>
      <c r="AB191" s="46"/>
      <c r="AC191" s="48"/>
      <c r="AD191" s="45"/>
      <c r="AE191" s="50"/>
      <c r="AF191" s="50"/>
      <c r="AG191" s="51"/>
      <c r="AH191" s="45"/>
      <c r="AI191" s="46"/>
      <c r="AJ191" s="46"/>
      <c r="AK191" s="49"/>
      <c r="AL191" s="46"/>
      <c r="AM191" s="46"/>
      <c r="AN191" s="46"/>
      <c r="AO191" s="46"/>
      <c r="AP191" s="45"/>
      <c r="AQ191" s="50"/>
      <c r="AR191" s="60"/>
      <c r="AS191" s="50"/>
      <c r="AT191" s="58"/>
      <c r="AU191" s="50"/>
      <c r="AV191" s="60"/>
      <c r="AW191" s="60"/>
      <c r="AX191" s="60"/>
      <c r="AY191" s="129"/>
      <c r="AZ191" s="105"/>
      <c r="BA191" s="46"/>
      <c r="BB191" s="50"/>
      <c r="BC191" s="50"/>
      <c r="BD191" s="50"/>
      <c r="BE191" s="50"/>
      <c r="BF191" s="51"/>
      <c r="BG191" s="10"/>
      <c r="BH191" s="51"/>
      <c r="BI191" s="46"/>
      <c r="BJ191" s="50"/>
      <c r="BK191" s="50"/>
      <c r="BL191" s="50"/>
      <c r="BM191" s="50"/>
      <c r="BN191" s="51"/>
      <c r="BO191" s="50"/>
      <c r="BP191" s="50"/>
      <c r="BQ191" s="50"/>
      <c r="BR191" s="51"/>
      <c r="BS191" s="50"/>
      <c r="BT191" s="50"/>
      <c r="BU191" s="50"/>
      <c r="BV191" s="51"/>
      <c r="BW191" s="103"/>
      <c r="BX191" s="10"/>
      <c r="BY191" s="7"/>
      <c r="BZ191" s="7"/>
      <c r="CA191" s="7"/>
      <c r="CB191" s="7"/>
      <c r="CC191" s="7"/>
      <c r="CD191" s="108"/>
      <c r="CE191" s="59"/>
      <c r="CF191" s="60"/>
      <c r="CG191" s="60"/>
      <c r="CH191" s="60"/>
      <c r="CI191" s="60"/>
      <c r="CJ191" s="51"/>
      <c r="CK191" s="10"/>
      <c r="CL191" s="51"/>
      <c r="CM191" s="50"/>
      <c r="CN191" s="50"/>
      <c r="CO191" s="50"/>
      <c r="CP191" s="50"/>
      <c r="CQ191" s="50"/>
      <c r="CR191" s="51"/>
      <c r="CS191" s="50"/>
      <c r="CT191" s="50"/>
      <c r="CU191" s="50"/>
      <c r="CV191" s="51"/>
      <c r="CW191" s="50"/>
      <c r="CX191" s="50"/>
      <c r="CY191" s="50"/>
      <c r="CZ191" s="51"/>
      <c r="DA191" s="103"/>
      <c r="DB191" s="7"/>
      <c r="DC191" s="7"/>
      <c r="DD191" s="7"/>
      <c r="DE191" s="50"/>
      <c r="DF191" s="7"/>
      <c r="DG191" s="7"/>
      <c r="DH191" s="7"/>
      <c r="DI191" s="7"/>
      <c r="DJ191" s="7"/>
      <c r="DK191" s="50"/>
      <c r="DL191" s="50"/>
      <c r="DM191" s="50"/>
      <c r="DN191" s="51"/>
      <c r="DO191" s="59"/>
      <c r="DP191" s="46"/>
      <c r="DQ191" s="46"/>
      <c r="DR191" s="46"/>
      <c r="DS191" s="46"/>
      <c r="DT191" s="49"/>
      <c r="DU191" s="46"/>
      <c r="DV191" s="50"/>
      <c r="DW191" s="50"/>
      <c r="DX191" s="51"/>
      <c r="DY191" s="50"/>
      <c r="DZ191" s="50"/>
      <c r="EA191" s="50"/>
      <c r="EB191" s="51"/>
      <c r="EC191" s="5"/>
      <c r="ED191" s="59"/>
      <c r="EE191" s="46"/>
      <c r="EF191" s="46"/>
      <c r="EG191" s="46"/>
      <c r="EH191" s="46"/>
      <c r="EI191" s="49"/>
      <c r="EJ191" s="46"/>
      <c r="EK191" s="50"/>
      <c r="EL191" s="50"/>
      <c r="EM191" s="51"/>
      <c r="EN191" s="50"/>
      <c r="EO191" s="50"/>
      <c r="EP191" s="50"/>
      <c r="EQ191" s="7"/>
      <c r="ER191" s="5"/>
      <c r="ES191">
        <f t="shared" si="34"/>
        <v>0</v>
      </c>
      <c r="EU191" s="16"/>
      <c r="EW191" s="16"/>
      <c r="EX191" s="16"/>
      <c r="EY191" s="16"/>
      <c r="FD191" s="16"/>
      <c r="FP191" s="16"/>
    </row>
    <row r="192" spans="1:172" x14ac:dyDescent="0.15">
      <c r="A192" s="47">
        <v>1000173</v>
      </c>
      <c r="B192" s="5"/>
      <c r="C192" s="45" t="str">
        <f>IF(A192="","",DBCS(VLOOKUP(A192,入力シート!A:E,3,FALSE)))</f>
        <v/>
      </c>
      <c r="D192" s="50"/>
      <c r="E192" s="50"/>
      <c r="F192" s="7"/>
      <c r="G192" s="123"/>
      <c r="H192" s="45"/>
      <c r="I192" s="51"/>
      <c r="J192" s="45"/>
      <c r="K192" s="51"/>
      <c r="L192" s="5"/>
      <c r="M192" s="10"/>
      <c r="N192" s="51"/>
      <c r="O192" s="123"/>
      <c r="P192" s="48"/>
      <c r="Q192" s="60"/>
      <c r="R192" s="51"/>
      <c r="S192" s="48"/>
      <c r="T192" s="51"/>
      <c r="U192" s="10"/>
      <c r="V192" s="59"/>
      <c r="W192" s="49"/>
      <c r="X192" s="59"/>
      <c r="Y192" s="49"/>
      <c r="Z192" s="59"/>
      <c r="AA192" s="49"/>
      <c r="AB192" s="46"/>
      <c r="AC192" s="48"/>
      <c r="AD192" s="45"/>
      <c r="AE192" s="50"/>
      <c r="AF192" s="50"/>
      <c r="AG192" s="51"/>
      <c r="AH192" s="45"/>
      <c r="AI192" s="46"/>
      <c r="AJ192" s="46"/>
      <c r="AK192" s="49"/>
      <c r="AL192" s="46"/>
      <c r="AM192" s="46"/>
      <c r="AN192" s="46"/>
      <c r="AO192" s="46"/>
      <c r="AP192" s="45"/>
      <c r="AQ192" s="50"/>
      <c r="AR192" s="60"/>
      <c r="AS192" s="50"/>
      <c r="AT192" s="58"/>
      <c r="AU192" s="50"/>
      <c r="AV192" s="60"/>
      <c r="AW192" s="60"/>
      <c r="AX192" s="60"/>
      <c r="AY192" s="129"/>
      <c r="AZ192" s="105"/>
      <c r="BA192" s="46"/>
      <c r="BB192" s="50"/>
      <c r="BC192" s="50"/>
      <c r="BD192" s="50"/>
      <c r="BE192" s="50"/>
      <c r="BF192" s="51"/>
      <c r="BG192" s="10"/>
      <c r="BH192" s="51"/>
      <c r="BI192" s="46"/>
      <c r="BJ192" s="50"/>
      <c r="BK192" s="50"/>
      <c r="BL192" s="50"/>
      <c r="BM192" s="50"/>
      <c r="BN192" s="51"/>
      <c r="BO192" s="50"/>
      <c r="BP192" s="50"/>
      <c r="BQ192" s="50"/>
      <c r="BR192" s="51"/>
      <c r="BS192" s="50"/>
      <c r="BT192" s="50"/>
      <c r="BU192" s="50"/>
      <c r="BV192" s="51"/>
      <c r="BW192" s="103"/>
      <c r="BX192" s="10"/>
      <c r="BY192" s="7"/>
      <c r="BZ192" s="7"/>
      <c r="CA192" s="7"/>
      <c r="CB192" s="7"/>
      <c r="CC192" s="7"/>
      <c r="CD192" s="108"/>
      <c r="CE192" s="59"/>
      <c r="CF192" s="60"/>
      <c r="CG192" s="60"/>
      <c r="CH192" s="60"/>
      <c r="CI192" s="60"/>
      <c r="CJ192" s="51"/>
      <c r="CK192" s="10"/>
      <c r="CL192" s="51"/>
      <c r="CM192" s="50"/>
      <c r="CN192" s="50"/>
      <c r="CO192" s="50"/>
      <c r="CP192" s="50"/>
      <c r="CQ192" s="50"/>
      <c r="CR192" s="51"/>
      <c r="CS192" s="50"/>
      <c r="CT192" s="50"/>
      <c r="CU192" s="50"/>
      <c r="CV192" s="51"/>
      <c r="CW192" s="50"/>
      <c r="CX192" s="50"/>
      <c r="CY192" s="50"/>
      <c r="CZ192" s="51"/>
      <c r="DA192" s="103"/>
      <c r="DB192" s="7"/>
      <c r="DC192" s="7"/>
      <c r="DD192" s="7"/>
      <c r="DE192" s="50"/>
      <c r="DF192" s="7"/>
      <c r="DG192" s="7"/>
      <c r="DH192" s="7"/>
      <c r="DI192" s="7"/>
      <c r="DJ192" s="7"/>
      <c r="DK192" s="50"/>
      <c r="DL192" s="50"/>
      <c r="DM192" s="50"/>
      <c r="DN192" s="51"/>
      <c r="DO192" s="59"/>
      <c r="DP192" s="46"/>
      <c r="DQ192" s="46"/>
      <c r="DR192" s="46"/>
      <c r="DS192" s="46"/>
      <c r="DT192" s="49"/>
      <c r="DU192" s="46"/>
      <c r="DV192" s="50"/>
      <c r="DW192" s="50"/>
      <c r="DX192" s="51"/>
      <c r="DY192" s="50"/>
      <c r="DZ192" s="50"/>
      <c r="EA192" s="50"/>
      <c r="EB192" s="51"/>
      <c r="EC192" s="5"/>
      <c r="ED192" s="59"/>
      <c r="EE192" s="46"/>
      <c r="EF192" s="46"/>
      <c r="EG192" s="46"/>
      <c r="EH192" s="46"/>
      <c r="EI192" s="49"/>
      <c r="EJ192" s="46"/>
      <c r="EK192" s="50"/>
      <c r="EL192" s="50"/>
      <c r="EM192" s="51"/>
      <c r="EN192" s="50"/>
      <c r="EO192" s="50"/>
      <c r="EP192" s="50"/>
      <c r="EQ192" s="7"/>
      <c r="ER192" s="5"/>
      <c r="ES192">
        <f t="shared" si="34"/>
        <v>0</v>
      </c>
      <c r="EU192" s="16"/>
      <c r="EW192" s="16"/>
      <c r="EX192" s="16"/>
      <c r="EY192" s="16"/>
      <c r="FD192" s="16"/>
      <c r="FP192" s="16"/>
    </row>
    <row r="193" spans="1:172" x14ac:dyDescent="0.15">
      <c r="A193" s="47">
        <v>1000174</v>
      </c>
      <c r="B193" s="5"/>
      <c r="C193" s="45" t="str">
        <f>IF(A193="","",DBCS(VLOOKUP(A193,入力シート!A:E,3,FALSE)))</f>
        <v/>
      </c>
      <c r="D193" s="50"/>
      <c r="E193" s="50"/>
      <c r="F193" s="7"/>
      <c r="G193" s="123"/>
      <c r="H193" s="45"/>
      <c r="I193" s="51"/>
      <c r="J193" s="45"/>
      <c r="K193" s="51"/>
      <c r="L193" s="5"/>
      <c r="M193" s="10"/>
      <c r="N193" s="51"/>
      <c r="O193" s="123"/>
      <c r="P193" s="48"/>
      <c r="Q193" s="60"/>
      <c r="R193" s="51"/>
      <c r="S193" s="48"/>
      <c r="T193" s="51"/>
      <c r="U193" s="10"/>
      <c r="V193" s="59"/>
      <c r="W193" s="49"/>
      <c r="X193" s="59"/>
      <c r="Y193" s="49"/>
      <c r="Z193" s="59"/>
      <c r="AA193" s="49"/>
      <c r="AB193" s="46"/>
      <c r="AC193" s="48"/>
      <c r="AD193" s="45"/>
      <c r="AE193" s="50"/>
      <c r="AF193" s="50"/>
      <c r="AG193" s="51"/>
      <c r="AH193" s="45"/>
      <c r="AI193" s="46"/>
      <c r="AJ193" s="46"/>
      <c r="AK193" s="49"/>
      <c r="AL193" s="46"/>
      <c r="AM193" s="46"/>
      <c r="AN193" s="46"/>
      <c r="AO193" s="46"/>
      <c r="AP193" s="45"/>
      <c r="AQ193" s="50"/>
      <c r="AR193" s="60"/>
      <c r="AS193" s="50"/>
      <c r="AT193" s="58"/>
      <c r="AU193" s="50"/>
      <c r="AV193" s="60"/>
      <c r="AW193" s="60"/>
      <c r="AX193" s="60"/>
      <c r="AY193" s="129"/>
      <c r="AZ193" s="105"/>
      <c r="BA193" s="46"/>
      <c r="BB193" s="50"/>
      <c r="BC193" s="50"/>
      <c r="BD193" s="50"/>
      <c r="BE193" s="50"/>
      <c r="BF193" s="51"/>
      <c r="BG193" s="10"/>
      <c r="BH193" s="51"/>
      <c r="BI193" s="46"/>
      <c r="BJ193" s="50"/>
      <c r="BK193" s="50"/>
      <c r="BL193" s="50"/>
      <c r="BM193" s="50"/>
      <c r="BN193" s="51"/>
      <c r="BO193" s="50"/>
      <c r="BP193" s="50"/>
      <c r="BQ193" s="50"/>
      <c r="BR193" s="51"/>
      <c r="BS193" s="50"/>
      <c r="BT193" s="50"/>
      <c r="BU193" s="50"/>
      <c r="BV193" s="51"/>
      <c r="BW193" s="103"/>
      <c r="BX193" s="10"/>
      <c r="BY193" s="7"/>
      <c r="BZ193" s="7"/>
      <c r="CA193" s="7"/>
      <c r="CB193" s="7"/>
      <c r="CC193" s="7"/>
      <c r="CD193" s="108"/>
      <c r="CE193" s="59"/>
      <c r="CF193" s="60"/>
      <c r="CG193" s="60"/>
      <c r="CH193" s="60"/>
      <c r="CI193" s="60"/>
      <c r="CJ193" s="51"/>
      <c r="CK193" s="10"/>
      <c r="CL193" s="51"/>
      <c r="CM193" s="50"/>
      <c r="CN193" s="50"/>
      <c r="CO193" s="50"/>
      <c r="CP193" s="50"/>
      <c r="CQ193" s="50"/>
      <c r="CR193" s="51"/>
      <c r="CS193" s="50"/>
      <c r="CT193" s="50"/>
      <c r="CU193" s="50"/>
      <c r="CV193" s="51"/>
      <c r="CW193" s="50"/>
      <c r="CX193" s="50"/>
      <c r="CY193" s="50"/>
      <c r="CZ193" s="51"/>
      <c r="DA193" s="103"/>
      <c r="DB193" s="7"/>
      <c r="DC193" s="7"/>
      <c r="DD193" s="7"/>
      <c r="DE193" s="50"/>
      <c r="DF193" s="7"/>
      <c r="DG193" s="7"/>
      <c r="DH193" s="7"/>
      <c r="DI193" s="7"/>
      <c r="DJ193" s="7"/>
      <c r="DK193" s="50"/>
      <c r="DL193" s="50"/>
      <c r="DM193" s="50"/>
      <c r="DN193" s="51"/>
      <c r="DO193" s="59"/>
      <c r="DP193" s="46"/>
      <c r="DQ193" s="46"/>
      <c r="DR193" s="46"/>
      <c r="DS193" s="46"/>
      <c r="DT193" s="49"/>
      <c r="DU193" s="46"/>
      <c r="DV193" s="50"/>
      <c r="DW193" s="50"/>
      <c r="DX193" s="51"/>
      <c r="DY193" s="50"/>
      <c r="DZ193" s="50"/>
      <c r="EA193" s="50"/>
      <c r="EB193" s="51"/>
      <c r="EC193" s="5"/>
      <c r="ED193" s="59"/>
      <c r="EE193" s="46"/>
      <c r="EF193" s="46"/>
      <c r="EG193" s="46"/>
      <c r="EH193" s="46"/>
      <c r="EI193" s="49"/>
      <c r="EJ193" s="46"/>
      <c r="EK193" s="50"/>
      <c r="EL193" s="50"/>
      <c r="EM193" s="51"/>
      <c r="EN193" s="50"/>
      <c r="EO193" s="50"/>
      <c r="EP193" s="50"/>
      <c r="EQ193" s="7"/>
      <c r="ER193" s="5"/>
      <c r="ES193">
        <f t="shared" si="34"/>
        <v>0</v>
      </c>
      <c r="EU193" s="16"/>
      <c r="EW193" s="16"/>
      <c r="EX193" s="16"/>
      <c r="EY193" s="16"/>
      <c r="FD193" s="16"/>
      <c r="FP193" s="16"/>
    </row>
    <row r="194" spans="1:172" x14ac:dyDescent="0.15">
      <c r="A194" s="47">
        <v>1000175</v>
      </c>
      <c r="B194" s="5"/>
      <c r="C194" s="45" t="str">
        <f>IF(A194="","",DBCS(VLOOKUP(A194,入力シート!A:E,3,FALSE)))</f>
        <v/>
      </c>
      <c r="D194" s="50"/>
      <c r="E194" s="50"/>
      <c r="F194" s="7"/>
      <c r="G194" s="123"/>
      <c r="H194" s="45"/>
      <c r="I194" s="51"/>
      <c r="J194" s="45"/>
      <c r="K194" s="51"/>
      <c r="L194" s="5"/>
      <c r="M194" s="10"/>
      <c r="N194" s="51"/>
      <c r="O194" s="123"/>
      <c r="P194" s="48"/>
      <c r="Q194" s="60"/>
      <c r="R194" s="51"/>
      <c r="S194" s="48"/>
      <c r="T194" s="51"/>
      <c r="U194" s="10"/>
      <c r="V194" s="59"/>
      <c r="W194" s="49"/>
      <c r="X194" s="59"/>
      <c r="Y194" s="49"/>
      <c r="Z194" s="59"/>
      <c r="AA194" s="49"/>
      <c r="AB194" s="46"/>
      <c r="AC194" s="48"/>
      <c r="AD194" s="45"/>
      <c r="AE194" s="50"/>
      <c r="AF194" s="50"/>
      <c r="AG194" s="51"/>
      <c r="AH194" s="45"/>
      <c r="AI194" s="46"/>
      <c r="AJ194" s="46"/>
      <c r="AK194" s="49"/>
      <c r="AL194" s="46"/>
      <c r="AM194" s="46"/>
      <c r="AN194" s="46"/>
      <c r="AO194" s="46"/>
      <c r="AP194" s="45"/>
      <c r="AQ194" s="50"/>
      <c r="AR194" s="60"/>
      <c r="AS194" s="50"/>
      <c r="AT194" s="58"/>
      <c r="AU194" s="50"/>
      <c r="AV194" s="60"/>
      <c r="AW194" s="60"/>
      <c r="AX194" s="60"/>
      <c r="AY194" s="129"/>
      <c r="AZ194" s="105"/>
      <c r="BA194" s="46"/>
      <c r="BB194" s="50"/>
      <c r="BC194" s="50"/>
      <c r="BD194" s="50"/>
      <c r="BE194" s="50"/>
      <c r="BF194" s="51"/>
      <c r="BG194" s="10"/>
      <c r="BH194" s="51"/>
      <c r="BI194" s="46"/>
      <c r="BJ194" s="50"/>
      <c r="BK194" s="50"/>
      <c r="BL194" s="50"/>
      <c r="BM194" s="50"/>
      <c r="BN194" s="51"/>
      <c r="BO194" s="50"/>
      <c r="BP194" s="50"/>
      <c r="BQ194" s="50"/>
      <c r="BR194" s="51"/>
      <c r="BS194" s="50"/>
      <c r="BT194" s="50"/>
      <c r="BU194" s="50"/>
      <c r="BV194" s="51"/>
      <c r="BW194" s="103"/>
      <c r="BX194" s="10"/>
      <c r="BY194" s="7"/>
      <c r="BZ194" s="7"/>
      <c r="CA194" s="7"/>
      <c r="CB194" s="7"/>
      <c r="CC194" s="7"/>
      <c r="CD194" s="108"/>
      <c r="CE194" s="59"/>
      <c r="CF194" s="60"/>
      <c r="CG194" s="60"/>
      <c r="CH194" s="60"/>
      <c r="CI194" s="60"/>
      <c r="CJ194" s="51"/>
      <c r="CK194" s="10"/>
      <c r="CL194" s="51"/>
      <c r="CM194" s="50"/>
      <c r="CN194" s="50"/>
      <c r="CO194" s="50"/>
      <c r="CP194" s="50"/>
      <c r="CQ194" s="50"/>
      <c r="CR194" s="51"/>
      <c r="CS194" s="50"/>
      <c r="CT194" s="50"/>
      <c r="CU194" s="50"/>
      <c r="CV194" s="51"/>
      <c r="CW194" s="50"/>
      <c r="CX194" s="50"/>
      <c r="CY194" s="50"/>
      <c r="CZ194" s="51"/>
      <c r="DA194" s="103"/>
      <c r="DB194" s="7"/>
      <c r="DC194" s="7"/>
      <c r="DD194" s="7"/>
      <c r="DE194" s="50"/>
      <c r="DF194" s="7"/>
      <c r="DG194" s="7"/>
      <c r="DH194" s="7"/>
      <c r="DI194" s="7"/>
      <c r="DJ194" s="7"/>
      <c r="DK194" s="50"/>
      <c r="DL194" s="50"/>
      <c r="DM194" s="50"/>
      <c r="DN194" s="51"/>
      <c r="DO194" s="59"/>
      <c r="DP194" s="46"/>
      <c r="DQ194" s="46"/>
      <c r="DR194" s="46"/>
      <c r="DS194" s="46"/>
      <c r="DT194" s="49"/>
      <c r="DU194" s="46"/>
      <c r="DV194" s="50"/>
      <c r="DW194" s="50"/>
      <c r="DX194" s="51"/>
      <c r="DY194" s="50"/>
      <c r="DZ194" s="50"/>
      <c r="EA194" s="50"/>
      <c r="EB194" s="51"/>
      <c r="EC194" s="5"/>
      <c r="ED194" s="59"/>
      <c r="EE194" s="46"/>
      <c r="EF194" s="46"/>
      <c r="EG194" s="46"/>
      <c r="EH194" s="46"/>
      <c r="EI194" s="49"/>
      <c r="EJ194" s="46"/>
      <c r="EK194" s="50"/>
      <c r="EL194" s="50"/>
      <c r="EM194" s="51"/>
      <c r="EN194" s="50"/>
      <c r="EO194" s="50"/>
      <c r="EP194" s="50"/>
      <c r="EQ194" s="7"/>
      <c r="ER194" s="5"/>
      <c r="ES194">
        <f t="shared" si="34"/>
        <v>0</v>
      </c>
      <c r="EU194" s="16"/>
      <c r="EW194" s="16"/>
      <c r="EX194" s="16"/>
      <c r="EY194" s="16"/>
      <c r="FD194" s="16"/>
      <c r="FP194" s="16"/>
    </row>
    <row r="195" spans="1:172" x14ac:dyDescent="0.15">
      <c r="A195" s="47">
        <v>1000176</v>
      </c>
      <c r="B195" s="5"/>
      <c r="C195" s="45" t="str">
        <f>IF(A195="","",DBCS(VLOOKUP(A195,入力シート!A:E,3,FALSE)))</f>
        <v/>
      </c>
      <c r="D195" s="50"/>
      <c r="E195" s="50"/>
      <c r="F195" s="7"/>
      <c r="G195" s="123"/>
      <c r="H195" s="45"/>
      <c r="I195" s="51"/>
      <c r="J195" s="45"/>
      <c r="K195" s="51"/>
      <c r="L195" s="5"/>
      <c r="M195" s="10"/>
      <c r="N195" s="51"/>
      <c r="O195" s="123"/>
      <c r="P195" s="48"/>
      <c r="Q195" s="60"/>
      <c r="R195" s="51"/>
      <c r="S195" s="48"/>
      <c r="T195" s="51"/>
      <c r="U195" s="10"/>
      <c r="V195" s="59"/>
      <c r="W195" s="49"/>
      <c r="X195" s="59"/>
      <c r="Y195" s="49"/>
      <c r="Z195" s="59"/>
      <c r="AA195" s="49"/>
      <c r="AB195" s="46"/>
      <c r="AC195" s="48"/>
      <c r="AD195" s="45"/>
      <c r="AE195" s="50"/>
      <c r="AF195" s="50"/>
      <c r="AG195" s="51"/>
      <c r="AH195" s="45"/>
      <c r="AI195" s="46"/>
      <c r="AJ195" s="46"/>
      <c r="AK195" s="49"/>
      <c r="AL195" s="46"/>
      <c r="AM195" s="46"/>
      <c r="AN195" s="46"/>
      <c r="AO195" s="46"/>
      <c r="AP195" s="45"/>
      <c r="AQ195" s="50"/>
      <c r="AR195" s="60"/>
      <c r="AS195" s="50"/>
      <c r="AT195" s="58"/>
      <c r="AU195" s="50"/>
      <c r="AV195" s="60"/>
      <c r="AW195" s="60"/>
      <c r="AX195" s="60"/>
      <c r="AY195" s="129"/>
      <c r="AZ195" s="105"/>
      <c r="BA195" s="46"/>
      <c r="BB195" s="50"/>
      <c r="BC195" s="50"/>
      <c r="BD195" s="50"/>
      <c r="BE195" s="50"/>
      <c r="BF195" s="51"/>
      <c r="BG195" s="10"/>
      <c r="BH195" s="51"/>
      <c r="BI195" s="46"/>
      <c r="BJ195" s="50"/>
      <c r="BK195" s="50"/>
      <c r="BL195" s="50"/>
      <c r="BM195" s="50"/>
      <c r="BN195" s="51"/>
      <c r="BO195" s="50"/>
      <c r="BP195" s="50"/>
      <c r="BQ195" s="50"/>
      <c r="BR195" s="51"/>
      <c r="BS195" s="50"/>
      <c r="BT195" s="50"/>
      <c r="BU195" s="50"/>
      <c r="BV195" s="51"/>
      <c r="BW195" s="103"/>
      <c r="BX195" s="10"/>
      <c r="BY195" s="7"/>
      <c r="BZ195" s="7"/>
      <c r="CA195" s="7"/>
      <c r="CB195" s="7"/>
      <c r="CC195" s="7"/>
      <c r="CD195" s="108"/>
      <c r="CE195" s="59"/>
      <c r="CF195" s="60"/>
      <c r="CG195" s="60"/>
      <c r="CH195" s="60"/>
      <c r="CI195" s="60"/>
      <c r="CJ195" s="51"/>
      <c r="CK195" s="10"/>
      <c r="CL195" s="51"/>
      <c r="CM195" s="50"/>
      <c r="CN195" s="50"/>
      <c r="CO195" s="50"/>
      <c r="CP195" s="50"/>
      <c r="CQ195" s="50"/>
      <c r="CR195" s="51"/>
      <c r="CS195" s="50"/>
      <c r="CT195" s="50"/>
      <c r="CU195" s="50"/>
      <c r="CV195" s="51"/>
      <c r="CW195" s="50"/>
      <c r="CX195" s="50"/>
      <c r="CY195" s="50"/>
      <c r="CZ195" s="51"/>
      <c r="DA195" s="103"/>
      <c r="DB195" s="7"/>
      <c r="DC195" s="7"/>
      <c r="DD195" s="7"/>
      <c r="DE195" s="50"/>
      <c r="DF195" s="7"/>
      <c r="DG195" s="7"/>
      <c r="DH195" s="7"/>
      <c r="DI195" s="7"/>
      <c r="DJ195" s="7"/>
      <c r="DK195" s="50"/>
      <c r="DL195" s="50"/>
      <c r="DM195" s="50"/>
      <c r="DN195" s="51"/>
      <c r="DO195" s="59"/>
      <c r="DP195" s="46"/>
      <c r="DQ195" s="46"/>
      <c r="DR195" s="46"/>
      <c r="DS195" s="46"/>
      <c r="DT195" s="49"/>
      <c r="DU195" s="46"/>
      <c r="DV195" s="50"/>
      <c r="DW195" s="50"/>
      <c r="DX195" s="51"/>
      <c r="DY195" s="50"/>
      <c r="DZ195" s="50"/>
      <c r="EA195" s="50"/>
      <c r="EB195" s="51"/>
      <c r="EC195" s="5"/>
      <c r="ED195" s="59"/>
      <c r="EE195" s="46"/>
      <c r="EF195" s="46"/>
      <c r="EG195" s="46"/>
      <c r="EH195" s="46"/>
      <c r="EI195" s="49"/>
      <c r="EJ195" s="46"/>
      <c r="EK195" s="50"/>
      <c r="EL195" s="50"/>
      <c r="EM195" s="51"/>
      <c r="EN195" s="50"/>
      <c r="EO195" s="50"/>
      <c r="EP195" s="50"/>
      <c r="EQ195" s="7"/>
      <c r="ER195" s="5"/>
      <c r="ES195">
        <f t="shared" si="34"/>
        <v>0</v>
      </c>
      <c r="EU195" s="16"/>
      <c r="EW195" s="16"/>
      <c r="EX195" s="16"/>
      <c r="EY195" s="16"/>
      <c r="FD195" s="16"/>
      <c r="FP195" s="16"/>
    </row>
    <row r="196" spans="1:172" x14ac:dyDescent="0.15">
      <c r="A196" s="47">
        <v>1000177</v>
      </c>
      <c r="B196" s="5"/>
      <c r="C196" s="45" t="str">
        <f>IF(A196="","",DBCS(VLOOKUP(A196,入力シート!A:E,3,FALSE)))</f>
        <v/>
      </c>
      <c r="D196" s="50"/>
      <c r="E196" s="50"/>
      <c r="F196" s="7"/>
      <c r="G196" s="123"/>
      <c r="H196" s="45"/>
      <c r="I196" s="51"/>
      <c r="J196" s="45"/>
      <c r="K196" s="51"/>
      <c r="L196" s="5"/>
      <c r="M196" s="10"/>
      <c r="N196" s="51"/>
      <c r="O196" s="123"/>
      <c r="P196" s="48"/>
      <c r="Q196" s="60"/>
      <c r="R196" s="51"/>
      <c r="S196" s="48"/>
      <c r="T196" s="51"/>
      <c r="U196" s="10"/>
      <c r="V196" s="59"/>
      <c r="W196" s="49"/>
      <c r="X196" s="59"/>
      <c r="Y196" s="49"/>
      <c r="Z196" s="59"/>
      <c r="AA196" s="49"/>
      <c r="AB196" s="46"/>
      <c r="AC196" s="48"/>
      <c r="AD196" s="45"/>
      <c r="AE196" s="50"/>
      <c r="AF196" s="50"/>
      <c r="AG196" s="51"/>
      <c r="AH196" s="45"/>
      <c r="AI196" s="46"/>
      <c r="AJ196" s="46"/>
      <c r="AK196" s="49"/>
      <c r="AL196" s="46"/>
      <c r="AM196" s="46"/>
      <c r="AN196" s="46"/>
      <c r="AO196" s="46"/>
      <c r="AP196" s="45"/>
      <c r="AQ196" s="50"/>
      <c r="AR196" s="60"/>
      <c r="AS196" s="50"/>
      <c r="AT196" s="58"/>
      <c r="AU196" s="50"/>
      <c r="AV196" s="60"/>
      <c r="AW196" s="60"/>
      <c r="AX196" s="60"/>
      <c r="AY196" s="129"/>
      <c r="AZ196" s="105"/>
      <c r="BA196" s="46"/>
      <c r="BB196" s="50"/>
      <c r="BC196" s="50"/>
      <c r="BD196" s="50"/>
      <c r="BE196" s="50"/>
      <c r="BF196" s="51"/>
      <c r="BG196" s="10"/>
      <c r="BH196" s="51"/>
      <c r="BI196" s="46"/>
      <c r="BJ196" s="50"/>
      <c r="BK196" s="50"/>
      <c r="BL196" s="50"/>
      <c r="BM196" s="50"/>
      <c r="BN196" s="51"/>
      <c r="BO196" s="50"/>
      <c r="BP196" s="50"/>
      <c r="BQ196" s="50"/>
      <c r="BR196" s="51"/>
      <c r="BS196" s="50"/>
      <c r="BT196" s="50"/>
      <c r="BU196" s="50"/>
      <c r="BV196" s="51"/>
      <c r="BW196" s="103"/>
      <c r="BX196" s="10"/>
      <c r="BY196" s="7"/>
      <c r="BZ196" s="7"/>
      <c r="CA196" s="7"/>
      <c r="CB196" s="7"/>
      <c r="CC196" s="7"/>
      <c r="CD196" s="108"/>
      <c r="CE196" s="59"/>
      <c r="CF196" s="60"/>
      <c r="CG196" s="60"/>
      <c r="CH196" s="60"/>
      <c r="CI196" s="60"/>
      <c r="CJ196" s="51"/>
      <c r="CK196" s="10"/>
      <c r="CL196" s="51"/>
      <c r="CM196" s="50"/>
      <c r="CN196" s="50"/>
      <c r="CO196" s="50"/>
      <c r="CP196" s="50"/>
      <c r="CQ196" s="50"/>
      <c r="CR196" s="51"/>
      <c r="CS196" s="50"/>
      <c r="CT196" s="50"/>
      <c r="CU196" s="50"/>
      <c r="CV196" s="51"/>
      <c r="CW196" s="50"/>
      <c r="CX196" s="50"/>
      <c r="CY196" s="50"/>
      <c r="CZ196" s="51"/>
      <c r="DA196" s="103"/>
      <c r="DB196" s="7"/>
      <c r="DC196" s="7"/>
      <c r="DD196" s="7"/>
      <c r="DE196" s="50"/>
      <c r="DF196" s="7"/>
      <c r="DG196" s="7"/>
      <c r="DH196" s="7"/>
      <c r="DI196" s="7"/>
      <c r="DJ196" s="7"/>
      <c r="DK196" s="50"/>
      <c r="DL196" s="50"/>
      <c r="DM196" s="50"/>
      <c r="DN196" s="51"/>
      <c r="DO196" s="59"/>
      <c r="DP196" s="46"/>
      <c r="DQ196" s="46"/>
      <c r="DR196" s="46"/>
      <c r="DS196" s="46"/>
      <c r="DT196" s="49"/>
      <c r="DU196" s="46"/>
      <c r="DV196" s="50"/>
      <c r="DW196" s="50"/>
      <c r="DX196" s="51"/>
      <c r="DY196" s="50"/>
      <c r="DZ196" s="50"/>
      <c r="EA196" s="50"/>
      <c r="EB196" s="51"/>
      <c r="EC196" s="5"/>
      <c r="ED196" s="59"/>
      <c r="EE196" s="46"/>
      <c r="EF196" s="46"/>
      <c r="EG196" s="46"/>
      <c r="EH196" s="46"/>
      <c r="EI196" s="49"/>
      <c r="EJ196" s="46"/>
      <c r="EK196" s="50"/>
      <c r="EL196" s="50"/>
      <c r="EM196" s="51"/>
      <c r="EN196" s="50"/>
      <c r="EO196" s="50"/>
      <c r="EP196" s="50"/>
      <c r="EQ196" s="7"/>
      <c r="ER196" s="5"/>
      <c r="ES196">
        <f t="shared" si="34"/>
        <v>0</v>
      </c>
      <c r="EU196" s="16"/>
      <c r="EW196" s="16"/>
      <c r="EX196" s="16"/>
      <c r="EY196" s="16"/>
      <c r="FD196" s="16"/>
      <c r="FP196" s="16"/>
    </row>
    <row r="197" spans="1:172" x14ac:dyDescent="0.15">
      <c r="A197" s="47">
        <v>1000178</v>
      </c>
      <c r="B197" s="5"/>
      <c r="C197" s="45" t="str">
        <f>IF(A197="","",DBCS(VLOOKUP(A197,入力シート!A:E,3,FALSE)))</f>
        <v/>
      </c>
      <c r="D197" s="50"/>
      <c r="E197" s="50"/>
      <c r="F197" s="7"/>
      <c r="G197" s="123"/>
      <c r="H197" s="45"/>
      <c r="I197" s="51"/>
      <c r="J197" s="45"/>
      <c r="K197" s="51"/>
      <c r="L197" s="5"/>
      <c r="M197" s="10"/>
      <c r="N197" s="51"/>
      <c r="O197" s="123"/>
      <c r="P197" s="48"/>
      <c r="Q197" s="60"/>
      <c r="R197" s="51"/>
      <c r="S197" s="48"/>
      <c r="T197" s="51"/>
      <c r="U197" s="10"/>
      <c r="V197" s="59"/>
      <c r="W197" s="49"/>
      <c r="X197" s="59"/>
      <c r="Y197" s="49"/>
      <c r="Z197" s="59"/>
      <c r="AA197" s="49"/>
      <c r="AB197" s="46"/>
      <c r="AC197" s="48"/>
      <c r="AD197" s="45"/>
      <c r="AE197" s="50"/>
      <c r="AF197" s="50"/>
      <c r="AG197" s="51"/>
      <c r="AH197" s="45"/>
      <c r="AI197" s="46"/>
      <c r="AJ197" s="46"/>
      <c r="AK197" s="49"/>
      <c r="AL197" s="46"/>
      <c r="AM197" s="46"/>
      <c r="AN197" s="46"/>
      <c r="AO197" s="46"/>
      <c r="AP197" s="45"/>
      <c r="AQ197" s="50"/>
      <c r="AR197" s="60"/>
      <c r="AS197" s="50"/>
      <c r="AT197" s="58"/>
      <c r="AU197" s="50"/>
      <c r="AV197" s="60"/>
      <c r="AW197" s="60"/>
      <c r="AX197" s="60"/>
      <c r="AY197" s="129"/>
      <c r="AZ197" s="105"/>
      <c r="BA197" s="46"/>
      <c r="BB197" s="50"/>
      <c r="BC197" s="50"/>
      <c r="BD197" s="50"/>
      <c r="BE197" s="50"/>
      <c r="BF197" s="51"/>
      <c r="BG197" s="10"/>
      <c r="BH197" s="51"/>
      <c r="BI197" s="46"/>
      <c r="BJ197" s="50"/>
      <c r="BK197" s="50"/>
      <c r="BL197" s="50"/>
      <c r="BM197" s="50"/>
      <c r="BN197" s="51"/>
      <c r="BO197" s="50"/>
      <c r="BP197" s="50"/>
      <c r="BQ197" s="50"/>
      <c r="BR197" s="51"/>
      <c r="BS197" s="50"/>
      <c r="BT197" s="50"/>
      <c r="BU197" s="50"/>
      <c r="BV197" s="51"/>
      <c r="BW197" s="103"/>
      <c r="BX197" s="10"/>
      <c r="BY197" s="7"/>
      <c r="BZ197" s="7"/>
      <c r="CA197" s="7"/>
      <c r="CB197" s="7"/>
      <c r="CC197" s="7"/>
      <c r="CD197" s="108"/>
      <c r="CE197" s="59"/>
      <c r="CF197" s="60"/>
      <c r="CG197" s="60"/>
      <c r="CH197" s="60"/>
      <c r="CI197" s="60"/>
      <c r="CJ197" s="51"/>
      <c r="CK197" s="10"/>
      <c r="CL197" s="51"/>
      <c r="CM197" s="50"/>
      <c r="CN197" s="50"/>
      <c r="CO197" s="50"/>
      <c r="CP197" s="50"/>
      <c r="CQ197" s="50"/>
      <c r="CR197" s="51"/>
      <c r="CS197" s="50"/>
      <c r="CT197" s="50"/>
      <c r="CU197" s="50"/>
      <c r="CV197" s="51"/>
      <c r="CW197" s="50"/>
      <c r="CX197" s="50"/>
      <c r="CY197" s="50"/>
      <c r="CZ197" s="51"/>
      <c r="DA197" s="103"/>
      <c r="DB197" s="7"/>
      <c r="DC197" s="7"/>
      <c r="DD197" s="7"/>
      <c r="DE197" s="50"/>
      <c r="DF197" s="7"/>
      <c r="DG197" s="7"/>
      <c r="DH197" s="7"/>
      <c r="DI197" s="7"/>
      <c r="DJ197" s="7"/>
      <c r="DK197" s="50"/>
      <c r="DL197" s="50"/>
      <c r="DM197" s="50"/>
      <c r="DN197" s="51"/>
      <c r="DO197" s="59"/>
      <c r="DP197" s="46"/>
      <c r="DQ197" s="46"/>
      <c r="DR197" s="46"/>
      <c r="DS197" s="46"/>
      <c r="DT197" s="49"/>
      <c r="DU197" s="46"/>
      <c r="DV197" s="50"/>
      <c r="DW197" s="50"/>
      <c r="DX197" s="51"/>
      <c r="DY197" s="50"/>
      <c r="DZ197" s="50"/>
      <c r="EA197" s="50"/>
      <c r="EB197" s="51"/>
      <c r="EC197" s="5"/>
      <c r="ED197" s="59"/>
      <c r="EE197" s="46"/>
      <c r="EF197" s="46"/>
      <c r="EG197" s="46"/>
      <c r="EH197" s="46"/>
      <c r="EI197" s="49"/>
      <c r="EJ197" s="46"/>
      <c r="EK197" s="50"/>
      <c r="EL197" s="50"/>
      <c r="EM197" s="51"/>
      <c r="EN197" s="50"/>
      <c r="EO197" s="50"/>
      <c r="EP197" s="50"/>
      <c r="EQ197" s="7"/>
      <c r="ER197" s="5"/>
      <c r="ES197">
        <f t="shared" si="34"/>
        <v>0</v>
      </c>
      <c r="EU197" s="16"/>
      <c r="EW197" s="16"/>
      <c r="EX197" s="16"/>
      <c r="EY197" s="16"/>
      <c r="FD197" s="16"/>
      <c r="FP197" s="16"/>
    </row>
    <row r="198" spans="1:172" x14ac:dyDescent="0.15">
      <c r="A198" s="47">
        <v>1000179</v>
      </c>
      <c r="B198" s="5"/>
      <c r="C198" s="45" t="str">
        <f>IF(A198="","",DBCS(VLOOKUP(A198,入力シート!A:E,3,FALSE)))</f>
        <v/>
      </c>
      <c r="D198" s="50"/>
      <c r="E198" s="50"/>
      <c r="F198" s="7"/>
      <c r="G198" s="123"/>
      <c r="H198" s="45"/>
      <c r="I198" s="51"/>
      <c r="J198" s="45"/>
      <c r="K198" s="51"/>
      <c r="L198" s="5"/>
      <c r="M198" s="10"/>
      <c r="N198" s="51"/>
      <c r="O198" s="123"/>
      <c r="P198" s="48"/>
      <c r="Q198" s="60"/>
      <c r="R198" s="51"/>
      <c r="S198" s="48"/>
      <c r="T198" s="51"/>
      <c r="U198" s="10"/>
      <c r="V198" s="59"/>
      <c r="W198" s="49"/>
      <c r="X198" s="59"/>
      <c r="Y198" s="49"/>
      <c r="Z198" s="59"/>
      <c r="AA198" s="49"/>
      <c r="AB198" s="46"/>
      <c r="AC198" s="48"/>
      <c r="AD198" s="45"/>
      <c r="AE198" s="50"/>
      <c r="AF198" s="50"/>
      <c r="AG198" s="51"/>
      <c r="AH198" s="45"/>
      <c r="AI198" s="46"/>
      <c r="AJ198" s="46"/>
      <c r="AK198" s="49"/>
      <c r="AL198" s="46"/>
      <c r="AM198" s="46"/>
      <c r="AN198" s="46"/>
      <c r="AO198" s="46"/>
      <c r="AP198" s="45"/>
      <c r="AQ198" s="50"/>
      <c r="AR198" s="60"/>
      <c r="AS198" s="50"/>
      <c r="AT198" s="58"/>
      <c r="AU198" s="50"/>
      <c r="AV198" s="60"/>
      <c r="AW198" s="60"/>
      <c r="AX198" s="60"/>
      <c r="AY198" s="129"/>
      <c r="AZ198" s="105"/>
      <c r="BA198" s="46"/>
      <c r="BB198" s="50"/>
      <c r="BC198" s="50"/>
      <c r="BD198" s="50"/>
      <c r="BE198" s="50"/>
      <c r="BF198" s="51"/>
      <c r="BG198" s="10"/>
      <c r="BH198" s="51"/>
      <c r="BI198" s="46"/>
      <c r="BJ198" s="50"/>
      <c r="BK198" s="50"/>
      <c r="BL198" s="50"/>
      <c r="BM198" s="50"/>
      <c r="BN198" s="51"/>
      <c r="BO198" s="50"/>
      <c r="BP198" s="50"/>
      <c r="BQ198" s="50"/>
      <c r="BR198" s="51"/>
      <c r="BS198" s="50"/>
      <c r="BT198" s="50"/>
      <c r="BU198" s="50"/>
      <c r="BV198" s="51"/>
      <c r="BW198" s="103"/>
      <c r="BX198" s="10"/>
      <c r="BY198" s="7"/>
      <c r="BZ198" s="7"/>
      <c r="CA198" s="7"/>
      <c r="CB198" s="7"/>
      <c r="CC198" s="7"/>
      <c r="CD198" s="108"/>
      <c r="CE198" s="59"/>
      <c r="CF198" s="60"/>
      <c r="CG198" s="60"/>
      <c r="CH198" s="60"/>
      <c r="CI198" s="60"/>
      <c r="CJ198" s="51"/>
      <c r="CK198" s="10"/>
      <c r="CL198" s="51"/>
      <c r="CM198" s="50"/>
      <c r="CN198" s="50"/>
      <c r="CO198" s="50"/>
      <c r="CP198" s="50"/>
      <c r="CQ198" s="50"/>
      <c r="CR198" s="51"/>
      <c r="CS198" s="50"/>
      <c r="CT198" s="50"/>
      <c r="CU198" s="50"/>
      <c r="CV198" s="51"/>
      <c r="CW198" s="50"/>
      <c r="CX198" s="50"/>
      <c r="CY198" s="50"/>
      <c r="CZ198" s="51"/>
      <c r="DA198" s="103"/>
      <c r="DB198" s="7"/>
      <c r="DC198" s="7"/>
      <c r="DD198" s="7"/>
      <c r="DE198" s="50"/>
      <c r="DF198" s="7"/>
      <c r="DG198" s="7"/>
      <c r="DH198" s="7"/>
      <c r="DI198" s="7"/>
      <c r="DJ198" s="7"/>
      <c r="DK198" s="50"/>
      <c r="DL198" s="50"/>
      <c r="DM198" s="50"/>
      <c r="DN198" s="51"/>
      <c r="DO198" s="59"/>
      <c r="DP198" s="46"/>
      <c r="DQ198" s="46"/>
      <c r="DR198" s="46"/>
      <c r="DS198" s="46"/>
      <c r="DT198" s="49"/>
      <c r="DU198" s="46"/>
      <c r="DV198" s="50"/>
      <c r="DW198" s="50"/>
      <c r="DX198" s="51"/>
      <c r="DY198" s="50"/>
      <c r="DZ198" s="50"/>
      <c r="EA198" s="50"/>
      <c r="EB198" s="51"/>
      <c r="EC198" s="5"/>
      <c r="ED198" s="59"/>
      <c r="EE198" s="46"/>
      <c r="EF198" s="46"/>
      <c r="EG198" s="46"/>
      <c r="EH198" s="46"/>
      <c r="EI198" s="49"/>
      <c r="EJ198" s="46"/>
      <c r="EK198" s="50"/>
      <c r="EL198" s="50"/>
      <c r="EM198" s="51"/>
      <c r="EN198" s="50"/>
      <c r="EO198" s="50"/>
      <c r="EP198" s="50"/>
      <c r="EQ198" s="7"/>
      <c r="ER198" s="5"/>
      <c r="ES198">
        <f t="shared" si="34"/>
        <v>0</v>
      </c>
      <c r="EU198" s="16"/>
      <c r="EW198" s="16"/>
      <c r="EX198" s="16"/>
      <c r="EY198" s="16"/>
      <c r="FD198" s="16"/>
      <c r="FP198" s="16"/>
    </row>
    <row r="199" spans="1:172" x14ac:dyDescent="0.15">
      <c r="A199" s="47">
        <v>1000180</v>
      </c>
      <c r="B199" s="5"/>
      <c r="C199" s="45" t="str">
        <f>IF(A199="","",DBCS(VLOOKUP(A199,入力シート!A:E,3,FALSE)))</f>
        <v/>
      </c>
      <c r="D199" s="50"/>
      <c r="E199" s="50"/>
      <c r="F199" s="7"/>
      <c r="G199" s="123"/>
      <c r="H199" s="45"/>
      <c r="I199" s="51"/>
      <c r="J199" s="45"/>
      <c r="K199" s="51"/>
      <c r="L199" s="5"/>
      <c r="M199" s="10"/>
      <c r="N199" s="51"/>
      <c r="O199" s="123"/>
      <c r="P199" s="48"/>
      <c r="Q199" s="60"/>
      <c r="R199" s="51"/>
      <c r="S199" s="48"/>
      <c r="T199" s="51"/>
      <c r="U199" s="10"/>
      <c r="V199" s="59"/>
      <c r="W199" s="49"/>
      <c r="X199" s="59"/>
      <c r="Y199" s="49"/>
      <c r="Z199" s="59"/>
      <c r="AA199" s="49"/>
      <c r="AB199" s="46"/>
      <c r="AC199" s="48"/>
      <c r="AD199" s="45"/>
      <c r="AE199" s="50"/>
      <c r="AF199" s="50"/>
      <c r="AG199" s="51"/>
      <c r="AH199" s="45"/>
      <c r="AI199" s="46"/>
      <c r="AJ199" s="46"/>
      <c r="AK199" s="49"/>
      <c r="AL199" s="46"/>
      <c r="AM199" s="46"/>
      <c r="AN199" s="46"/>
      <c r="AO199" s="46"/>
      <c r="AP199" s="45"/>
      <c r="AQ199" s="50"/>
      <c r="AR199" s="60"/>
      <c r="AS199" s="50"/>
      <c r="AT199" s="58"/>
      <c r="AU199" s="50"/>
      <c r="AV199" s="60"/>
      <c r="AW199" s="60"/>
      <c r="AX199" s="60"/>
      <c r="AY199" s="129"/>
      <c r="AZ199" s="105"/>
      <c r="BA199" s="46"/>
      <c r="BB199" s="50"/>
      <c r="BC199" s="50"/>
      <c r="BD199" s="50"/>
      <c r="BE199" s="50"/>
      <c r="BF199" s="51"/>
      <c r="BG199" s="10"/>
      <c r="BH199" s="51"/>
      <c r="BI199" s="46"/>
      <c r="BJ199" s="50"/>
      <c r="BK199" s="50"/>
      <c r="BL199" s="50"/>
      <c r="BM199" s="50"/>
      <c r="BN199" s="51"/>
      <c r="BO199" s="50"/>
      <c r="BP199" s="50"/>
      <c r="BQ199" s="50"/>
      <c r="BR199" s="51"/>
      <c r="BS199" s="50"/>
      <c r="BT199" s="50"/>
      <c r="BU199" s="50"/>
      <c r="BV199" s="51"/>
      <c r="BW199" s="103"/>
      <c r="BX199" s="10"/>
      <c r="BY199" s="7"/>
      <c r="BZ199" s="7"/>
      <c r="CA199" s="7"/>
      <c r="CB199" s="7"/>
      <c r="CC199" s="7"/>
      <c r="CD199" s="108"/>
      <c r="CE199" s="59"/>
      <c r="CF199" s="60"/>
      <c r="CG199" s="60"/>
      <c r="CH199" s="60"/>
      <c r="CI199" s="60"/>
      <c r="CJ199" s="51"/>
      <c r="CK199" s="10"/>
      <c r="CL199" s="51"/>
      <c r="CM199" s="50"/>
      <c r="CN199" s="50"/>
      <c r="CO199" s="50"/>
      <c r="CP199" s="50"/>
      <c r="CQ199" s="50"/>
      <c r="CR199" s="51"/>
      <c r="CS199" s="50"/>
      <c r="CT199" s="50"/>
      <c r="CU199" s="50"/>
      <c r="CV199" s="51"/>
      <c r="CW199" s="50"/>
      <c r="CX199" s="50"/>
      <c r="CY199" s="50"/>
      <c r="CZ199" s="51"/>
      <c r="DA199" s="103"/>
      <c r="DB199" s="7"/>
      <c r="DC199" s="7"/>
      <c r="DD199" s="7"/>
      <c r="DE199" s="50"/>
      <c r="DF199" s="7"/>
      <c r="DG199" s="7"/>
      <c r="DH199" s="7"/>
      <c r="DI199" s="7"/>
      <c r="DJ199" s="7"/>
      <c r="DK199" s="50"/>
      <c r="DL199" s="50"/>
      <c r="DM199" s="50"/>
      <c r="DN199" s="51"/>
      <c r="DO199" s="59"/>
      <c r="DP199" s="46"/>
      <c r="DQ199" s="46"/>
      <c r="DR199" s="46"/>
      <c r="DS199" s="46"/>
      <c r="DT199" s="49"/>
      <c r="DU199" s="46"/>
      <c r="DV199" s="50"/>
      <c r="DW199" s="50"/>
      <c r="DX199" s="51"/>
      <c r="DY199" s="50"/>
      <c r="DZ199" s="50"/>
      <c r="EA199" s="50"/>
      <c r="EB199" s="51"/>
      <c r="EC199" s="5"/>
      <c r="ED199" s="59"/>
      <c r="EE199" s="46"/>
      <c r="EF199" s="46"/>
      <c r="EG199" s="46"/>
      <c r="EH199" s="46"/>
      <c r="EI199" s="49"/>
      <c r="EJ199" s="46"/>
      <c r="EK199" s="50"/>
      <c r="EL199" s="50"/>
      <c r="EM199" s="51"/>
      <c r="EN199" s="50"/>
      <c r="EO199" s="50"/>
      <c r="EP199" s="50"/>
      <c r="EQ199" s="7"/>
      <c r="ER199" s="5"/>
      <c r="ES199">
        <f t="shared" si="34"/>
        <v>0</v>
      </c>
      <c r="EU199" s="16"/>
      <c r="EW199" s="16"/>
      <c r="EX199" s="16"/>
      <c r="EY199" s="16"/>
      <c r="FD199" s="16"/>
      <c r="FP199" s="16"/>
    </row>
    <row r="200" spans="1:172" x14ac:dyDescent="0.15">
      <c r="A200" s="47">
        <v>1000181</v>
      </c>
      <c r="B200" s="5"/>
      <c r="C200" s="45" t="str">
        <f>IF(A200="","",DBCS(VLOOKUP(A200,入力シート!A:E,3,FALSE)))</f>
        <v/>
      </c>
      <c r="D200" s="50"/>
      <c r="E200" s="50"/>
      <c r="F200" s="7"/>
      <c r="G200" s="123"/>
      <c r="H200" s="45"/>
      <c r="I200" s="51"/>
      <c r="J200" s="45"/>
      <c r="K200" s="51"/>
      <c r="L200" s="5"/>
      <c r="M200" s="10"/>
      <c r="N200" s="51"/>
      <c r="O200" s="123"/>
      <c r="P200" s="48"/>
      <c r="Q200" s="60"/>
      <c r="R200" s="51"/>
      <c r="S200" s="48"/>
      <c r="T200" s="51"/>
      <c r="U200" s="10"/>
      <c r="V200" s="59"/>
      <c r="W200" s="49"/>
      <c r="X200" s="59"/>
      <c r="Y200" s="49"/>
      <c r="Z200" s="59"/>
      <c r="AA200" s="49"/>
      <c r="AB200" s="46"/>
      <c r="AC200" s="48"/>
      <c r="AD200" s="45"/>
      <c r="AE200" s="50"/>
      <c r="AF200" s="50"/>
      <c r="AG200" s="51"/>
      <c r="AH200" s="45"/>
      <c r="AI200" s="46"/>
      <c r="AJ200" s="46"/>
      <c r="AK200" s="49"/>
      <c r="AL200" s="46"/>
      <c r="AM200" s="46"/>
      <c r="AN200" s="46"/>
      <c r="AO200" s="46"/>
      <c r="AP200" s="45"/>
      <c r="AQ200" s="50"/>
      <c r="AR200" s="60"/>
      <c r="AS200" s="50"/>
      <c r="AT200" s="58"/>
      <c r="AU200" s="50"/>
      <c r="AV200" s="60"/>
      <c r="AW200" s="60"/>
      <c r="AX200" s="60"/>
      <c r="AY200" s="129"/>
      <c r="AZ200" s="105"/>
      <c r="BA200" s="46"/>
      <c r="BB200" s="50"/>
      <c r="BC200" s="50"/>
      <c r="BD200" s="50"/>
      <c r="BE200" s="50"/>
      <c r="BF200" s="51"/>
      <c r="BG200" s="10"/>
      <c r="BH200" s="51"/>
      <c r="BI200" s="46"/>
      <c r="BJ200" s="50"/>
      <c r="BK200" s="50"/>
      <c r="BL200" s="50"/>
      <c r="BM200" s="50"/>
      <c r="BN200" s="51"/>
      <c r="BO200" s="50"/>
      <c r="BP200" s="50"/>
      <c r="BQ200" s="50"/>
      <c r="BR200" s="51"/>
      <c r="BS200" s="50"/>
      <c r="BT200" s="50"/>
      <c r="BU200" s="50"/>
      <c r="BV200" s="51"/>
      <c r="BW200" s="103"/>
      <c r="BX200" s="10"/>
      <c r="BY200" s="7"/>
      <c r="BZ200" s="7"/>
      <c r="CA200" s="7"/>
      <c r="CB200" s="7"/>
      <c r="CC200" s="7"/>
      <c r="CD200" s="108"/>
      <c r="CE200" s="59"/>
      <c r="CF200" s="60"/>
      <c r="CG200" s="60"/>
      <c r="CH200" s="60"/>
      <c r="CI200" s="60"/>
      <c r="CJ200" s="51"/>
      <c r="CK200" s="10"/>
      <c r="CL200" s="51"/>
      <c r="CM200" s="50"/>
      <c r="CN200" s="50"/>
      <c r="CO200" s="50"/>
      <c r="CP200" s="50"/>
      <c r="CQ200" s="50"/>
      <c r="CR200" s="51"/>
      <c r="CS200" s="50"/>
      <c r="CT200" s="50"/>
      <c r="CU200" s="50"/>
      <c r="CV200" s="51"/>
      <c r="CW200" s="50"/>
      <c r="CX200" s="50"/>
      <c r="CY200" s="50"/>
      <c r="CZ200" s="51"/>
      <c r="DA200" s="103"/>
      <c r="DB200" s="7"/>
      <c r="DC200" s="7"/>
      <c r="DD200" s="7"/>
      <c r="DE200" s="50"/>
      <c r="DF200" s="7"/>
      <c r="DG200" s="7"/>
      <c r="DH200" s="7"/>
      <c r="DI200" s="7"/>
      <c r="DJ200" s="7"/>
      <c r="DK200" s="50"/>
      <c r="DL200" s="50"/>
      <c r="DM200" s="50"/>
      <c r="DN200" s="51"/>
      <c r="DO200" s="59"/>
      <c r="DP200" s="46"/>
      <c r="DQ200" s="46"/>
      <c r="DR200" s="46"/>
      <c r="DS200" s="46"/>
      <c r="DT200" s="49"/>
      <c r="DU200" s="46"/>
      <c r="DV200" s="50"/>
      <c r="DW200" s="50"/>
      <c r="DX200" s="51"/>
      <c r="DY200" s="50"/>
      <c r="DZ200" s="50"/>
      <c r="EA200" s="50"/>
      <c r="EB200" s="51"/>
      <c r="EC200" s="5"/>
      <c r="ED200" s="59"/>
      <c r="EE200" s="46"/>
      <c r="EF200" s="46"/>
      <c r="EG200" s="46"/>
      <c r="EH200" s="46"/>
      <c r="EI200" s="49"/>
      <c r="EJ200" s="46"/>
      <c r="EK200" s="50"/>
      <c r="EL200" s="50"/>
      <c r="EM200" s="51"/>
      <c r="EN200" s="50"/>
      <c r="EO200" s="50"/>
      <c r="EP200" s="50"/>
      <c r="EQ200" s="7"/>
      <c r="ER200" s="5"/>
      <c r="ES200">
        <f t="shared" si="34"/>
        <v>0</v>
      </c>
      <c r="EU200" s="16"/>
      <c r="EW200" s="16"/>
      <c r="EX200" s="16"/>
      <c r="EY200" s="16"/>
      <c r="FD200" s="16"/>
      <c r="FP200" s="16"/>
    </row>
    <row r="201" spans="1:172" x14ac:dyDescent="0.15">
      <c r="A201" s="47">
        <v>1000182</v>
      </c>
      <c r="B201" s="5"/>
      <c r="C201" s="45" t="str">
        <f>IF(A201="","",DBCS(VLOOKUP(A201,入力シート!A:E,3,FALSE)))</f>
        <v/>
      </c>
      <c r="D201" s="50"/>
      <c r="E201" s="50"/>
      <c r="F201" s="7"/>
      <c r="G201" s="123"/>
      <c r="H201" s="45"/>
      <c r="I201" s="51"/>
      <c r="J201" s="45"/>
      <c r="K201" s="51"/>
      <c r="L201" s="5"/>
      <c r="M201" s="10"/>
      <c r="N201" s="51"/>
      <c r="O201" s="123"/>
      <c r="P201" s="48"/>
      <c r="Q201" s="60"/>
      <c r="R201" s="51"/>
      <c r="S201" s="48"/>
      <c r="T201" s="51"/>
      <c r="U201" s="10"/>
      <c r="V201" s="59"/>
      <c r="W201" s="49"/>
      <c r="X201" s="59"/>
      <c r="Y201" s="49"/>
      <c r="Z201" s="59"/>
      <c r="AA201" s="49"/>
      <c r="AB201" s="46"/>
      <c r="AC201" s="48"/>
      <c r="AD201" s="45"/>
      <c r="AE201" s="50"/>
      <c r="AF201" s="50"/>
      <c r="AG201" s="51"/>
      <c r="AH201" s="45"/>
      <c r="AI201" s="46"/>
      <c r="AJ201" s="46"/>
      <c r="AK201" s="49"/>
      <c r="AL201" s="46"/>
      <c r="AM201" s="46"/>
      <c r="AN201" s="46"/>
      <c r="AO201" s="46"/>
      <c r="AP201" s="45"/>
      <c r="AQ201" s="50"/>
      <c r="AR201" s="60"/>
      <c r="AS201" s="50"/>
      <c r="AT201" s="58"/>
      <c r="AU201" s="50"/>
      <c r="AV201" s="60"/>
      <c r="AW201" s="60"/>
      <c r="AX201" s="60"/>
      <c r="AY201" s="129"/>
      <c r="AZ201" s="105"/>
      <c r="BA201" s="46"/>
      <c r="BB201" s="50"/>
      <c r="BC201" s="50"/>
      <c r="BD201" s="50"/>
      <c r="BE201" s="50"/>
      <c r="BF201" s="51"/>
      <c r="BG201" s="10"/>
      <c r="BH201" s="51"/>
      <c r="BI201" s="46"/>
      <c r="BJ201" s="50"/>
      <c r="BK201" s="50"/>
      <c r="BL201" s="50"/>
      <c r="BM201" s="50"/>
      <c r="BN201" s="51"/>
      <c r="BO201" s="50"/>
      <c r="BP201" s="50"/>
      <c r="BQ201" s="50"/>
      <c r="BR201" s="51"/>
      <c r="BS201" s="50"/>
      <c r="BT201" s="50"/>
      <c r="BU201" s="50"/>
      <c r="BV201" s="51"/>
      <c r="BW201" s="103"/>
      <c r="BX201" s="10"/>
      <c r="BY201" s="7"/>
      <c r="BZ201" s="7"/>
      <c r="CA201" s="7"/>
      <c r="CB201" s="7"/>
      <c r="CC201" s="7"/>
      <c r="CD201" s="108"/>
      <c r="CE201" s="59"/>
      <c r="CF201" s="60"/>
      <c r="CG201" s="60"/>
      <c r="CH201" s="60"/>
      <c r="CI201" s="60"/>
      <c r="CJ201" s="51"/>
      <c r="CK201" s="10"/>
      <c r="CL201" s="51"/>
      <c r="CM201" s="50"/>
      <c r="CN201" s="50"/>
      <c r="CO201" s="50"/>
      <c r="CP201" s="50"/>
      <c r="CQ201" s="50"/>
      <c r="CR201" s="51"/>
      <c r="CS201" s="50"/>
      <c r="CT201" s="50"/>
      <c r="CU201" s="50"/>
      <c r="CV201" s="51"/>
      <c r="CW201" s="50"/>
      <c r="CX201" s="50"/>
      <c r="CY201" s="50"/>
      <c r="CZ201" s="51"/>
      <c r="DA201" s="103"/>
      <c r="DB201" s="7"/>
      <c r="DC201" s="7"/>
      <c r="DD201" s="7"/>
      <c r="DE201" s="50"/>
      <c r="DF201" s="7"/>
      <c r="DG201" s="7"/>
      <c r="DH201" s="7"/>
      <c r="DI201" s="7"/>
      <c r="DJ201" s="7"/>
      <c r="DK201" s="50"/>
      <c r="DL201" s="50"/>
      <c r="DM201" s="50"/>
      <c r="DN201" s="51"/>
      <c r="DO201" s="59"/>
      <c r="DP201" s="46"/>
      <c r="DQ201" s="46"/>
      <c r="DR201" s="46"/>
      <c r="DS201" s="46"/>
      <c r="DT201" s="49"/>
      <c r="DU201" s="46"/>
      <c r="DV201" s="50"/>
      <c r="DW201" s="50"/>
      <c r="DX201" s="51"/>
      <c r="DY201" s="50"/>
      <c r="DZ201" s="50"/>
      <c r="EA201" s="50"/>
      <c r="EB201" s="51"/>
      <c r="EC201" s="5"/>
      <c r="ED201" s="59"/>
      <c r="EE201" s="46"/>
      <c r="EF201" s="46"/>
      <c r="EG201" s="46"/>
      <c r="EH201" s="46"/>
      <c r="EI201" s="49"/>
      <c r="EJ201" s="46"/>
      <c r="EK201" s="50"/>
      <c r="EL201" s="50"/>
      <c r="EM201" s="51"/>
      <c r="EN201" s="50"/>
      <c r="EO201" s="50"/>
      <c r="EP201" s="50"/>
      <c r="EQ201" s="7"/>
      <c r="ER201" s="5"/>
      <c r="ES201">
        <f t="shared" si="34"/>
        <v>0</v>
      </c>
      <c r="EU201" s="16"/>
      <c r="EW201" s="16"/>
      <c r="EX201" s="16"/>
      <c r="EY201" s="16"/>
      <c r="FD201" s="16"/>
      <c r="FP201" s="16"/>
    </row>
    <row r="202" spans="1:172" x14ac:dyDescent="0.15">
      <c r="A202" s="47">
        <v>1000183</v>
      </c>
      <c r="B202" s="5"/>
      <c r="C202" s="45" t="str">
        <f>IF(A202="","",DBCS(VLOOKUP(A202,入力シート!A:E,3,FALSE)))</f>
        <v/>
      </c>
      <c r="D202" s="50"/>
      <c r="E202" s="50"/>
      <c r="F202" s="7"/>
      <c r="G202" s="123"/>
      <c r="H202" s="45"/>
      <c r="I202" s="51"/>
      <c r="J202" s="45"/>
      <c r="K202" s="51"/>
      <c r="L202" s="5"/>
      <c r="M202" s="10"/>
      <c r="N202" s="51"/>
      <c r="O202" s="123"/>
      <c r="P202" s="48"/>
      <c r="Q202" s="60"/>
      <c r="R202" s="51"/>
      <c r="S202" s="48"/>
      <c r="T202" s="51"/>
      <c r="U202" s="10"/>
      <c r="V202" s="59"/>
      <c r="W202" s="49"/>
      <c r="X202" s="59"/>
      <c r="Y202" s="49"/>
      <c r="Z202" s="59"/>
      <c r="AA202" s="49"/>
      <c r="AB202" s="46"/>
      <c r="AC202" s="48"/>
      <c r="AD202" s="45"/>
      <c r="AE202" s="50"/>
      <c r="AF202" s="50"/>
      <c r="AG202" s="51"/>
      <c r="AH202" s="45"/>
      <c r="AI202" s="46"/>
      <c r="AJ202" s="46"/>
      <c r="AK202" s="49"/>
      <c r="AL202" s="46"/>
      <c r="AM202" s="46"/>
      <c r="AN202" s="46"/>
      <c r="AO202" s="46"/>
      <c r="AP202" s="45"/>
      <c r="AQ202" s="50"/>
      <c r="AR202" s="60"/>
      <c r="AS202" s="50"/>
      <c r="AT202" s="58"/>
      <c r="AU202" s="50"/>
      <c r="AV202" s="60"/>
      <c r="AW202" s="60"/>
      <c r="AX202" s="60"/>
      <c r="AY202" s="129"/>
      <c r="AZ202" s="105"/>
      <c r="BA202" s="46"/>
      <c r="BB202" s="50"/>
      <c r="BC202" s="50"/>
      <c r="BD202" s="50"/>
      <c r="BE202" s="50"/>
      <c r="BF202" s="51"/>
      <c r="BG202" s="10"/>
      <c r="BH202" s="51"/>
      <c r="BI202" s="46"/>
      <c r="BJ202" s="50"/>
      <c r="BK202" s="50"/>
      <c r="BL202" s="50"/>
      <c r="BM202" s="50"/>
      <c r="BN202" s="51"/>
      <c r="BO202" s="50"/>
      <c r="BP202" s="50"/>
      <c r="BQ202" s="50"/>
      <c r="BR202" s="51"/>
      <c r="BS202" s="50"/>
      <c r="BT202" s="50"/>
      <c r="BU202" s="50"/>
      <c r="BV202" s="51"/>
      <c r="BW202" s="103"/>
      <c r="BX202" s="10"/>
      <c r="BY202" s="7"/>
      <c r="BZ202" s="7"/>
      <c r="CA202" s="7"/>
      <c r="CB202" s="7"/>
      <c r="CC202" s="7"/>
      <c r="CD202" s="108"/>
      <c r="CE202" s="59"/>
      <c r="CF202" s="60"/>
      <c r="CG202" s="60"/>
      <c r="CH202" s="60"/>
      <c r="CI202" s="60"/>
      <c r="CJ202" s="51"/>
      <c r="CK202" s="10"/>
      <c r="CL202" s="51"/>
      <c r="CM202" s="50"/>
      <c r="CN202" s="50"/>
      <c r="CO202" s="50"/>
      <c r="CP202" s="50"/>
      <c r="CQ202" s="50"/>
      <c r="CR202" s="51"/>
      <c r="CS202" s="50"/>
      <c r="CT202" s="50"/>
      <c r="CU202" s="50"/>
      <c r="CV202" s="51"/>
      <c r="CW202" s="50"/>
      <c r="CX202" s="50"/>
      <c r="CY202" s="50"/>
      <c r="CZ202" s="51"/>
      <c r="DA202" s="103"/>
      <c r="DB202" s="7"/>
      <c r="DC202" s="7"/>
      <c r="DD202" s="7"/>
      <c r="DE202" s="50"/>
      <c r="DF202" s="7"/>
      <c r="DG202" s="7"/>
      <c r="DH202" s="7"/>
      <c r="DI202" s="7"/>
      <c r="DJ202" s="7"/>
      <c r="DK202" s="50"/>
      <c r="DL202" s="50"/>
      <c r="DM202" s="50"/>
      <c r="DN202" s="51"/>
      <c r="DO202" s="59"/>
      <c r="DP202" s="46"/>
      <c r="DQ202" s="46"/>
      <c r="DR202" s="46"/>
      <c r="DS202" s="46"/>
      <c r="DT202" s="49"/>
      <c r="DU202" s="46"/>
      <c r="DV202" s="50"/>
      <c r="DW202" s="50"/>
      <c r="DX202" s="51"/>
      <c r="DY202" s="50"/>
      <c r="DZ202" s="50"/>
      <c r="EA202" s="50"/>
      <c r="EB202" s="51"/>
      <c r="EC202" s="5"/>
      <c r="ED202" s="59"/>
      <c r="EE202" s="46"/>
      <c r="EF202" s="46"/>
      <c r="EG202" s="46"/>
      <c r="EH202" s="46"/>
      <c r="EI202" s="49"/>
      <c r="EJ202" s="46"/>
      <c r="EK202" s="50"/>
      <c r="EL202" s="50"/>
      <c r="EM202" s="51"/>
      <c r="EN202" s="50"/>
      <c r="EO202" s="50"/>
      <c r="EP202" s="50"/>
      <c r="EQ202" s="7"/>
      <c r="ER202" s="5"/>
      <c r="ES202">
        <f t="shared" si="34"/>
        <v>0</v>
      </c>
      <c r="EU202" s="16"/>
      <c r="EW202" s="16"/>
      <c r="EX202" s="16"/>
      <c r="EY202" s="16"/>
      <c r="FD202" s="16"/>
      <c r="FP202" s="16"/>
    </row>
    <row r="203" spans="1:172" x14ac:dyDescent="0.15">
      <c r="A203" s="47">
        <v>1000184</v>
      </c>
      <c r="B203" s="5"/>
      <c r="C203" s="45" t="str">
        <f>IF(A203="","",DBCS(VLOOKUP(A203,入力シート!A:E,3,FALSE)))</f>
        <v/>
      </c>
      <c r="D203" s="50"/>
      <c r="E203" s="50"/>
      <c r="F203" s="7"/>
      <c r="G203" s="123"/>
      <c r="H203" s="45"/>
      <c r="I203" s="51"/>
      <c r="J203" s="45"/>
      <c r="K203" s="51"/>
      <c r="L203" s="5"/>
      <c r="M203" s="10"/>
      <c r="N203" s="51"/>
      <c r="O203" s="123"/>
      <c r="P203" s="48"/>
      <c r="Q203" s="60"/>
      <c r="R203" s="51"/>
      <c r="S203" s="48"/>
      <c r="T203" s="51"/>
      <c r="U203" s="10"/>
      <c r="V203" s="59"/>
      <c r="W203" s="49"/>
      <c r="X203" s="59"/>
      <c r="Y203" s="49"/>
      <c r="Z203" s="59"/>
      <c r="AA203" s="49"/>
      <c r="AB203" s="46"/>
      <c r="AC203" s="48"/>
      <c r="AD203" s="45"/>
      <c r="AE203" s="50"/>
      <c r="AF203" s="50"/>
      <c r="AG203" s="51"/>
      <c r="AH203" s="45"/>
      <c r="AI203" s="46"/>
      <c r="AJ203" s="46"/>
      <c r="AK203" s="49"/>
      <c r="AL203" s="46"/>
      <c r="AM203" s="46"/>
      <c r="AN203" s="46"/>
      <c r="AO203" s="46"/>
      <c r="AP203" s="45"/>
      <c r="AQ203" s="50"/>
      <c r="AR203" s="60"/>
      <c r="AS203" s="50"/>
      <c r="AT203" s="58"/>
      <c r="AU203" s="50"/>
      <c r="AV203" s="60"/>
      <c r="AW203" s="60"/>
      <c r="AX203" s="60"/>
      <c r="AY203" s="129"/>
      <c r="AZ203" s="105"/>
      <c r="BA203" s="46"/>
      <c r="BB203" s="50"/>
      <c r="BC203" s="50"/>
      <c r="BD203" s="50"/>
      <c r="BE203" s="50"/>
      <c r="BF203" s="51"/>
      <c r="BG203" s="10"/>
      <c r="BH203" s="51"/>
      <c r="BI203" s="46"/>
      <c r="BJ203" s="50"/>
      <c r="BK203" s="50"/>
      <c r="BL203" s="50"/>
      <c r="BM203" s="50"/>
      <c r="BN203" s="51"/>
      <c r="BO203" s="50"/>
      <c r="BP203" s="50"/>
      <c r="BQ203" s="50"/>
      <c r="BR203" s="51"/>
      <c r="BS203" s="50"/>
      <c r="BT203" s="50"/>
      <c r="BU203" s="50"/>
      <c r="BV203" s="51"/>
      <c r="BW203" s="103"/>
      <c r="BX203" s="10"/>
      <c r="BY203" s="7"/>
      <c r="BZ203" s="7"/>
      <c r="CA203" s="7"/>
      <c r="CB203" s="7"/>
      <c r="CC203" s="7"/>
      <c r="CD203" s="108"/>
      <c r="CE203" s="59"/>
      <c r="CF203" s="60"/>
      <c r="CG203" s="60"/>
      <c r="CH203" s="60"/>
      <c r="CI203" s="60"/>
      <c r="CJ203" s="51"/>
      <c r="CK203" s="10"/>
      <c r="CL203" s="51"/>
      <c r="CM203" s="50"/>
      <c r="CN203" s="50"/>
      <c r="CO203" s="50"/>
      <c r="CP203" s="50"/>
      <c r="CQ203" s="50"/>
      <c r="CR203" s="51"/>
      <c r="CS203" s="50"/>
      <c r="CT203" s="50"/>
      <c r="CU203" s="50"/>
      <c r="CV203" s="51"/>
      <c r="CW203" s="50"/>
      <c r="CX203" s="50"/>
      <c r="CY203" s="50"/>
      <c r="CZ203" s="51"/>
      <c r="DA203" s="103"/>
      <c r="DB203" s="7"/>
      <c r="DC203" s="7"/>
      <c r="DD203" s="7"/>
      <c r="DE203" s="50"/>
      <c r="DF203" s="7"/>
      <c r="DG203" s="7"/>
      <c r="DH203" s="7"/>
      <c r="DI203" s="7"/>
      <c r="DJ203" s="7"/>
      <c r="DK203" s="50"/>
      <c r="DL203" s="50"/>
      <c r="DM203" s="50"/>
      <c r="DN203" s="51"/>
      <c r="DO203" s="59"/>
      <c r="DP203" s="46"/>
      <c r="DQ203" s="46"/>
      <c r="DR203" s="46"/>
      <c r="DS203" s="46"/>
      <c r="DT203" s="49"/>
      <c r="DU203" s="46"/>
      <c r="DV203" s="50"/>
      <c r="DW203" s="50"/>
      <c r="DX203" s="51"/>
      <c r="DY203" s="50"/>
      <c r="DZ203" s="50"/>
      <c r="EA203" s="50"/>
      <c r="EB203" s="51"/>
      <c r="EC203" s="5"/>
      <c r="ED203" s="59"/>
      <c r="EE203" s="46"/>
      <c r="EF203" s="46"/>
      <c r="EG203" s="46"/>
      <c r="EH203" s="46"/>
      <c r="EI203" s="49"/>
      <c r="EJ203" s="46"/>
      <c r="EK203" s="50"/>
      <c r="EL203" s="50"/>
      <c r="EM203" s="51"/>
      <c r="EN203" s="50"/>
      <c r="EO203" s="50"/>
      <c r="EP203" s="50"/>
      <c r="EQ203" s="7"/>
      <c r="ER203" s="5"/>
      <c r="ES203">
        <f t="shared" si="34"/>
        <v>0</v>
      </c>
      <c r="EU203" s="16"/>
      <c r="EW203" s="16"/>
      <c r="EX203" s="16"/>
      <c r="EY203" s="16"/>
      <c r="FD203" s="16"/>
      <c r="FP203" s="16"/>
    </row>
    <row r="204" spans="1:172" x14ac:dyDescent="0.15">
      <c r="A204" s="47">
        <v>1000185</v>
      </c>
      <c r="B204" s="5"/>
      <c r="C204" s="45" t="str">
        <f>IF(A204="","",DBCS(VLOOKUP(A204,入力シート!A:E,3,FALSE)))</f>
        <v/>
      </c>
      <c r="D204" s="50"/>
      <c r="E204" s="50"/>
      <c r="F204" s="7"/>
      <c r="G204" s="123"/>
      <c r="H204" s="45"/>
      <c r="I204" s="51"/>
      <c r="J204" s="45"/>
      <c r="K204" s="51"/>
      <c r="L204" s="5"/>
      <c r="M204" s="10"/>
      <c r="N204" s="51"/>
      <c r="O204" s="123"/>
      <c r="P204" s="48"/>
      <c r="Q204" s="60"/>
      <c r="R204" s="51"/>
      <c r="S204" s="48"/>
      <c r="T204" s="51"/>
      <c r="U204" s="10"/>
      <c r="V204" s="59"/>
      <c r="W204" s="49"/>
      <c r="X204" s="59"/>
      <c r="Y204" s="49"/>
      <c r="Z204" s="59"/>
      <c r="AA204" s="49"/>
      <c r="AB204" s="46"/>
      <c r="AC204" s="48"/>
      <c r="AD204" s="45"/>
      <c r="AE204" s="50"/>
      <c r="AF204" s="50"/>
      <c r="AG204" s="51"/>
      <c r="AH204" s="45"/>
      <c r="AI204" s="46"/>
      <c r="AJ204" s="46"/>
      <c r="AK204" s="49"/>
      <c r="AL204" s="46"/>
      <c r="AM204" s="46"/>
      <c r="AN204" s="46"/>
      <c r="AO204" s="46"/>
      <c r="AP204" s="45"/>
      <c r="AQ204" s="50"/>
      <c r="AR204" s="60"/>
      <c r="AS204" s="50"/>
      <c r="AT204" s="58"/>
      <c r="AU204" s="50"/>
      <c r="AV204" s="60"/>
      <c r="AW204" s="60"/>
      <c r="AX204" s="60"/>
      <c r="AY204" s="129"/>
      <c r="AZ204" s="105"/>
      <c r="BA204" s="46"/>
      <c r="BB204" s="50"/>
      <c r="BC204" s="50"/>
      <c r="BD204" s="50"/>
      <c r="BE204" s="50"/>
      <c r="BF204" s="51"/>
      <c r="BG204" s="10"/>
      <c r="BH204" s="51"/>
      <c r="BI204" s="46"/>
      <c r="BJ204" s="50"/>
      <c r="BK204" s="50"/>
      <c r="BL204" s="50"/>
      <c r="BM204" s="50"/>
      <c r="BN204" s="51"/>
      <c r="BO204" s="50"/>
      <c r="BP204" s="50"/>
      <c r="BQ204" s="50"/>
      <c r="BR204" s="51"/>
      <c r="BS204" s="50"/>
      <c r="BT204" s="50"/>
      <c r="BU204" s="50"/>
      <c r="BV204" s="51"/>
      <c r="BW204" s="103"/>
      <c r="BX204" s="10"/>
      <c r="BY204" s="7"/>
      <c r="BZ204" s="7"/>
      <c r="CA204" s="7"/>
      <c r="CB204" s="7"/>
      <c r="CC204" s="7"/>
      <c r="CD204" s="108"/>
      <c r="CE204" s="59"/>
      <c r="CF204" s="60"/>
      <c r="CG204" s="60"/>
      <c r="CH204" s="60"/>
      <c r="CI204" s="60"/>
      <c r="CJ204" s="51"/>
      <c r="CK204" s="10"/>
      <c r="CL204" s="51"/>
      <c r="CM204" s="50"/>
      <c r="CN204" s="50"/>
      <c r="CO204" s="50"/>
      <c r="CP204" s="50"/>
      <c r="CQ204" s="50"/>
      <c r="CR204" s="51"/>
      <c r="CS204" s="50"/>
      <c r="CT204" s="50"/>
      <c r="CU204" s="50"/>
      <c r="CV204" s="51"/>
      <c r="CW204" s="50"/>
      <c r="CX204" s="50"/>
      <c r="CY204" s="50"/>
      <c r="CZ204" s="51"/>
      <c r="DA204" s="103"/>
      <c r="DB204" s="7"/>
      <c r="DC204" s="7"/>
      <c r="DD204" s="7"/>
      <c r="DE204" s="50"/>
      <c r="DF204" s="7"/>
      <c r="DG204" s="7"/>
      <c r="DH204" s="7"/>
      <c r="DI204" s="7"/>
      <c r="DJ204" s="7"/>
      <c r="DK204" s="50"/>
      <c r="DL204" s="50"/>
      <c r="DM204" s="50"/>
      <c r="DN204" s="51"/>
      <c r="DO204" s="59"/>
      <c r="DP204" s="46"/>
      <c r="DQ204" s="46"/>
      <c r="DR204" s="46"/>
      <c r="DS204" s="46"/>
      <c r="DT204" s="49"/>
      <c r="DU204" s="46"/>
      <c r="DV204" s="50"/>
      <c r="DW204" s="50"/>
      <c r="DX204" s="51"/>
      <c r="DY204" s="50"/>
      <c r="DZ204" s="50"/>
      <c r="EA204" s="50"/>
      <c r="EB204" s="51"/>
      <c r="EC204" s="5"/>
      <c r="ED204" s="59"/>
      <c r="EE204" s="46"/>
      <c r="EF204" s="46"/>
      <c r="EG204" s="46"/>
      <c r="EH204" s="46"/>
      <c r="EI204" s="49"/>
      <c r="EJ204" s="46"/>
      <c r="EK204" s="50"/>
      <c r="EL204" s="50"/>
      <c r="EM204" s="51"/>
      <c r="EN204" s="50"/>
      <c r="EO204" s="50"/>
      <c r="EP204" s="50"/>
      <c r="EQ204" s="7"/>
      <c r="ER204" s="5"/>
      <c r="ES204">
        <f t="shared" si="34"/>
        <v>0</v>
      </c>
      <c r="EU204" s="16"/>
      <c r="EW204" s="16"/>
      <c r="EX204" s="16"/>
      <c r="EY204" s="16"/>
      <c r="FD204" s="16"/>
      <c r="FP204" s="16"/>
    </row>
    <row r="205" spans="1:172" x14ac:dyDescent="0.15">
      <c r="A205" s="47">
        <v>1000186</v>
      </c>
      <c r="B205" s="5"/>
      <c r="C205" s="45" t="str">
        <f>IF(A205="","",DBCS(VLOOKUP(A205,入力シート!A:E,3,FALSE)))</f>
        <v/>
      </c>
      <c r="D205" s="50"/>
      <c r="E205" s="50"/>
      <c r="F205" s="7"/>
      <c r="G205" s="123"/>
      <c r="H205" s="45"/>
      <c r="I205" s="51"/>
      <c r="J205" s="45"/>
      <c r="K205" s="51"/>
      <c r="L205" s="5"/>
      <c r="M205" s="10"/>
      <c r="N205" s="51"/>
      <c r="O205" s="123"/>
      <c r="P205" s="48"/>
      <c r="Q205" s="60"/>
      <c r="R205" s="51"/>
      <c r="S205" s="48"/>
      <c r="T205" s="51"/>
      <c r="U205" s="10"/>
      <c r="V205" s="59"/>
      <c r="W205" s="49"/>
      <c r="X205" s="59"/>
      <c r="Y205" s="49"/>
      <c r="Z205" s="59"/>
      <c r="AA205" s="49"/>
      <c r="AB205" s="46"/>
      <c r="AC205" s="48"/>
      <c r="AD205" s="45"/>
      <c r="AE205" s="50"/>
      <c r="AF205" s="50"/>
      <c r="AG205" s="51"/>
      <c r="AH205" s="45"/>
      <c r="AI205" s="46"/>
      <c r="AJ205" s="46"/>
      <c r="AK205" s="49"/>
      <c r="AL205" s="46"/>
      <c r="AM205" s="46"/>
      <c r="AN205" s="46"/>
      <c r="AO205" s="46"/>
      <c r="AP205" s="45"/>
      <c r="AQ205" s="50"/>
      <c r="AR205" s="60"/>
      <c r="AS205" s="50"/>
      <c r="AT205" s="58"/>
      <c r="AU205" s="50"/>
      <c r="AV205" s="60"/>
      <c r="AW205" s="60"/>
      <c r="AX205" s="60"/>
      <c r="AY205" s="129"/>
      <c r="AZ205" s="105"/>
      <c r="BA205" s="46"/>
      <c r="BB205" s="50"/>
      <c r="BC205" s="50"/>
      <c r="BD205" s="50"/>
      <c r="BE205" s="50"/>
      <c r="BF205" s="51"/>
      <c r="BG205" s="10"/>
      <c r="BH205" s="51"/>
      <c r="BI205" s="46"/>
      <c r="BJ205" s="50"/>
      <c r="BK205" s="50"/>
      <c r="BL205" s="50"/>
      <c r="BM205" s="50"/>
      <c r="BN205" s="51"/>
      <c r="BO205" s="50"/>
      <c r="BP205" s="50"/>
      <c r="BQ205" s="50"/>
      <c r="BR205" s="51"/>
      <c r="BS205" s="50"/>
      <c r="BT205" s="50"/>
      <c r="BU205" s="50"/>
      <c r="BV205" s="51"/>
      <c r="BW205" s="103"/>
      <c r="BX205" s="10"/>
      <c r="BY205" s="7"/>
      <c r="BZ205" s="7"/>
      <c r="CA205" s="7"/>
      <c r="CB205" s="7"/>
      <c r="CC205" s="7"/>
      <c r="CD205" s="108"/>
      <c r="CE205" s="59"/>
      <c r="CF205" s="60"/>
      <c r="CG205" s="60"/>
      <c r="CH205" s="60"/>
      <c r="CI205" s="60"/>
      <c r="CJ205" s="51"/>
      <c r="CK205" s="10"/>
      <c r="CL205" s="51"/>
      <c r="CM205" s="50"/>
      <c r="CN205" s="50"/>
      <c r="CO205" s="50"/>
      <c r="CP205" s="50"/>
      <c r="CQ205" s="50"/>
      <c r="CR205" s="51"/>
      <c r="CS205" s="50"/>
      <c r="CT205" s="50"/>
      <c r="CU205" s="50"/>
      <c r="CV205" s="51"/>
      <c r="CW205" s="50"/>
      <c r="CX205" s="50"/>
      <c r="CY205" s="50"/>
      <c r="CZ205" s="51"/>
      <c r="DA205" s="103"/>
      <c r="DB205" s="7"/>
      <c r="DC205" s="7"/>
      <c r="DD205" s="7"/>
      <c r="DE205" s="50"/>
      <c r="DF205" s="7"/>
      <c r="DG205" s="7"/>
      <c r="DH205" s="7"/>
      <c r="DI205" s="7"/>
      <c r="DJ205" s="7"/>
      <c r="DK205" s="50"/>
      <c r="DL205" s="50"/>
      <c r="DM205" s="50"/>
      <c r="DN205" s="51"/>
      <c r="DO205" s="59"/>
      <c r="DP205" s="46"/>
      <c r="DQ205" s="46"/>
      <c r="DR205" s="46"/>
      <c r="DS205" s="46"/>
      <c r="DT205" s="49"/>
      <c r="DU205" s="46"/>
      <c r="DV205" s="50"/>
      <c r="DW205" s="50"/>
      <c r="DX205" s="51"/>
      <c r="DY205" s="50"/>
      <c r="DZ205" s="50"/>
      <c r="EA205" s="50"/>
      <c r="EB205" s="51"/>
      <c r="EC205" s="5"/>
      <c r="ED205" s="59"/>
      <c r="EE205" s="46"/>
      <c r="EF205" s="46"/>
      <c r="EG205" s="46"/>
      <c r="EH205" s="46"/>
      <c r="EI205" s="49"/>
      <c r="EJ205" s="46"/>
      <c r="EK205" s="50"/>
      <c r="EL205" s="50"/>
      <c r="EM205" s="51"/>
      <c r="EN205" s="50"/>
      <c r="EO205" s="50"/>
      <c r="EP205" s="50"/>
      <c r="EQ205" s="7"/>
      <c r="ER205" s="5"/>
      <c r="ES205">
        <f t="shared" si="34"/>
        <v>0</v>
      </c>
      <c r="EU205" s="16"/>
      <c r="EW205" s="16"/>
      <c r="EX205" s="16"/>
      <c r="EY205" s="16"/>
      <c r="FD205" s="16"/>
      <c r="FP205" s="16"/>
    </row>
    <row r="206" spans="1:172" x14ac:dyDescent="0.15">
      <c r="A206" s="47">
        <v>1000187</v>
      </c>
      <c r="B206" s="5"/>
      <c r="C206" s="45" t="str">
        <f>IF(A206="","",DBCS(VLOOKUP(A206,入力シート!A:E,3,FALSE)))</f>
        <v/>
      </c>
      <c r="D206" s="50"/>
      <c r="E206" s="50"/>
      <c r="F206" s="7"/>
      <c r="G206" s="123"/>
      <c r="H206" s="45"/>
      <c r="I206" s="51"/>
      <c r="J206" s="45"/>
      <c r="K206" s="51"/>
      <c r="L206" s="5"/>
      <c r="M206" s="10"/>
      <c r="N206" s="51"/>
      <c r="O206" s="123"/>
      <c r="P206" s="48"/>
      <c r="Q206" s="60"/>
      <c r="R206" s="51"/>
      <c r="S206" s="48"/>
      <c r="T206" s="51"/>
      <c r="U206" s="10"/>
      <c r="V206" s="59"/>
      <c r="W206" s="49"/>
      <c r="X206" s="59"/>
      <c r="Y206" s="49"/>
      <c r="Z206" s="59"/>
      <c r="AA206" s="49"/>
      <c r="AB206" s="46"/>
      <c r="AC206" s="48"/>
      <c r="AD206" s="45"/>
      <c r="AE206" s="50"/>
      <c r="AF206" s="50"/>
      <c r="AG206" s="51"/>
      <c r="AH206" s="45"/>
      <c r="AI206" s="46"/>
      <c r="AJ206" s="46"/>
      <c r="AK206" s="49"/>
      <c r="AL206" s="46"/>
      <c r="AM206" s="46"/>
      <c r="AN206" s="46"/>
      <c r="AO206" s="46"/>
      <c r="AP206" s="45"/>
      <c r="AQ206" s="50"/>
      <c r="AR206" s="60"/>
      <c r="AS206" s="50"/>
      <c r="AT206" s="58"/>
      <c r="AU206" s="50"/>
      <c r="AV206" s="60"/>
      <c r="AW206" s="60"/>
      <c r="AX206" s="60"/>
      <c r="AY206" s="129"/>
      <c r="AZ206" s="105"/>
      <c r="BA206" s="46"/>
      <c r="BB206" s="50"/>
      <c r="BC206" s="50"/>
      <c r="BD206" s="50"/>
      <c r="BE206" s="50"/>
      <c r="BF206" s="51"/>
      <c r="BG206" s="10"/>
      <c r="BH206" s="51"/>
      <c r="BI206" s="46"/>
      <c r="BJ206" s="50"/>
      <c r="BK206" s="50"/>
      <c r="BL206" s="50"/>
      <c r="BM206" s="50"/>
      <c r="BN206" s="51"/>
      <c r="BO206" s="50"/>
      <c r="BP206" s="50"/>
      <c r="BQ206" s="50"/>
      <c r="BR206" s="51"/>
      <c r="BS206" s="50"/>
      <c r="BT206" s="50"/>
      <c r="BU206" s="50"/>
      <c r="BV206" s="51"/>
      <c r="BW206" s="103"/>
      <c r="BX206" s="10"/>
      <c r="BY206" s="7"/>
      <c r="BZ206" s="7"/>
      <c r="CA206" s="7"/>
      <c r="CB206" s="7"/>
      <c r="CC206" s="7"/>
      <c r="CD206" s="108"/>
      <c r="CE206" s="59"/>
      <c r="CF206" s="60"/>
      <c r="CG206" s="60"/>
      <c r="CH206" s="60"/>
      <c r="CI206" s="60"/>
      <c r="CJ206" s="51"/>
      <c r="CK206" s="10"/>
      <c r="CL206" s="51"/>
      <c r="CM206" s="50"/>
      <c r="CN206" s="50"/>
      <c r="CO206" s="50"/>
      <c r="CP206" s="50"/>
      <c r="CQ206" s="50"/>
      <c r="CR206" s="51"/>
      <c r="CS206" s="50"/>
      <c r="CT206" s="50"/>
      <c r="CU206" s="50"/>
      <c r="CV206" s="51"/>
      <c r="CW206" s="50"/>
      <c r="CX206" s="50"/>
      <c r="CY206" s="50"/>
      <c r="CZ206" s="51"/>
      <c r="DA206" s="103"/>
      <c r="DB206" s="7"/>
      <c r="DC206" s="7"/>
      <c r="DD206" s="7"/>
      <c r="DE206" s="50"/>
      <c r="DF206" s="7"/>
      <c r="DG206" s="7"/>
      <c r="DH206" s="7"/>
      <c r="DI206" s="7"/>
      <c r="DJ206" s="7"/>
      <c r="DK206" s="50"/>
      <c r="DL206" s="50"/>
      <c r="DM206" s="50"/>
      <c r="DN206" s="51"/>
      <c r="DO206" s="59"/>
      <c r="DP206" s="46"/>
      <c r="DQ206" s="46"/>
      <c r="DR206" s="46"/>
      <c r="DS206" s="46"/>
      <c r="DT206" s="49"/>
      <c r="DU206" s="46"/>
      <c r="DV206" s="50"/>
      <c r="DW206" s="50"/>
      <c r="DX206" s="51"/>
      <c r="DY206" s="50"/>
      <c r="DZ206" s="50"/>
      <c r="EA206" s="50"/>
      <c r="EB206" s="51"/>
      <c r="EC206" s="5"/>
      <c r="ED206" s="59"/>
      <c r="EE206" s="46"/>
      <c r="EF206" s="46"/>
      <c r="EG206" s="46"/>
      <c r="EH206" s="46"/>
      <c r="EI206" s="49"/>
      <c r="EJ206" s="46"/>
      <c r="EK206" s="50"/>
      <c r="EL206" s="50"/>
      <c r="EM206" s="51"/>
      <c r="EN206" s="50"/>
      <c r="EO206" s="50"/>
      <c r="EP206" s="50"/>
      <c r="EQ206" s="7"/>
      <c r="ER206" s="5"/>
      <c r="ES206">
        <f t="shared" si="34"/>
        <v>0</v>
      </c>
      <c r="EU206" s="16"/>
      <c r="EW206" s="16"/>
      <c r="EX206" s="16"/>
      <c r="EY206" s="16"/>
      <c r="FD206" s="16"/>
      <c r="FP206" s="16"/>
    </row>
    <row r="207" spans="1:172" x14ac:dyDescent="0.15">
      <c r="A207" s="47">
        <v>1000188</v>
      </c>
      <c r="B207" s="5"/>
      <c r="C207" s="45" t="str">
        <f>IF(A207="","",DBCS(VLOOKUP(A207,入力シート!A:E,3,FALSE)))</f>
        <v/>
      </c>
      <c r="D207" s="50"/>
      <c r="E207" s="50"/>
      <c r="F207" s="7"/>
      <c r="G207" s="123"/>
      <c r="H207" s="45"/>
      <c r="I207" s="51"/>
      <c r="J207" s="45"/>
      <c r="K207" s="51"/>
      <c r="L207" s="5"/>
      <c r="M207" s="10"/>
      <c r="N207" s="51"/>
      <c r="O207" s="123"/>
      <c r="P207" s="48"/>
      <c r="Q207" s="60"/>
      <c r="R207" s="51"/>
      <c r="S207" s="48"/>
      <c r="T207" s="51"/>
      <c r="U207" s="10"/>
      <c r="V207" s="59"/>
      <c r="W207" s="49"/>
      <c r="X207" s="59"/>
      <c r="Y207" s="49"/>
      <c r="Z207" s="59"/>
      <c r="AA207" s="49"/>
      <c r="AB207" s="46"/>
      <c r="AC207" s="48"/>
      <c r="AD207" s="45"/>
      <c r="AE207" s="50"/>
      <c r="AF207" s="50"/>
      <c r="AG207" s="51"/>
      <c r="AH207" s="45"/>
      <c r="AI207" s="46"/>
      <c r="AJ207" s="46"/>
      <c r="AK207" s="49"/>
      <c r="AL207" s="46"/>
      <c r="AM207" s="46"/>
      <c r="AN207" s="46"/>
      <c r="AO207" s="46"/>
      <c r="AP207" s="45"/>
      <c r="AQ207" s="50"/>
      <c r="AR207" s="60"/>
      <c r="AS207" s="50"/>
      <c r="AT207" s="58"/>
      <c r="AU207" s="50"/>
      <c r="AV207" s="60"/>
      <c r="AW207" s="60"/>
      <c r="AX207" s="60"/>
      <c r="AY207" s="129"/>
      <c r="AZ207" s="105"/>
      <c r="BA207" s="46"/>
      <c r="BB207" s="50"/>
      <c r="BC207" s="50"/>
      <c r="BD207" s="50"/>
      <c r="BE207" s="50"/>
      <c r="BF207" s="51"/>
      <c r="BG207" s="10"/>
      <c r="BH207" s="51"/>
      <c r="BI207" s="46"/>
      <c r="BJ207" s="50"/>
      <c r="BK207" s="50"/>
      <c r="BL207" s="50"/>
      <c r="BM207" s="50"/>
      <c r="BN207" s="51"/>
      <c r="BO207" s="50"/>
      <c r="BP207" s="50"/>
      <c r="BQ207" s="50"/>
      <c r="BR207" s="51"/>
      <c r="BS207" s="50"/>
      <c r="BT207" s="50"/>
      <c r="BU207" s="50"/>
      <c r="BV207" s="51"/>
      <c r="BW207" s="103"/>
      <c r="BX207" s="10"/>
      <c r="BY207" s="7"/>
      <c r="BZ207" s="7"/>
      <c r="CA207" s="7"/>
      <c r="CB207" s="7"/>
      <c r="CC207" s="7"/>
      <c r="CD207" s="108"/>
      <c r="CE207" s="59"/>
      <c r="CF207" s="60"/>
      <c r="CG207" s="60"/>
      <c r="CH207" s="60"/>
      <c r="CI207" s="60"/>
      <c r="CJ207" s="51"/>
      <c r="CK207" s="10"/>
      <c r="CL207" s="51"/>
      <c r="CM207" s="50"/>
      <c r="CN207" s="50"/>
      <c r="CO207" s="50"/>
      <c r="CP207" s="50"/>
      <c r="CQ207" s="50"/>
      <c r="CR207" s="51"/>
      <c r="CS207" s="50"/>
      <c r="CT207" s="50"/>
      <c r="CU207" s="50"/>
      <c r="CV207" s="51"/>
      <c r="CW207" s="50"/>
      <c r="CX207" s="50"/>
      <c r="CY207" s="50"/>
      <c r="CZ207" s="51"/>
      <c r="DA207" s="103"/>
      <c r="DB207" s="7"/>
      <c r="DC207" s="7"/>
      <c r="DD207" s="7"/>
      <c r="DE207" s="50"/>
      <c r="DF207" s="7"/>
      <c r="DG207" s="7"/>
      <c r="DH207" s="7"/>
      <c r="DI207" s="7"/>
      <c r="DJ207" s="7"/>
      <c r="DK207" s="50"/>
      <c r="DL207" s="50"/>
      <c r="DM207" s="50"/>
      <c r="DN207" s="51"/>
      <c r="DO207" s="59"/>
      <c r="DP207" s="46"/>
      <c r="DQ207" s="46"/>
      <c r="DR207" s="46"/>
      <c r="DS207" s="46"/>
      <c r="DT207" s="49"/>
      <c r="DU207" s="46"/>
      <c r="DV207" s="50"/>
      <c r="DW207" s="50"/>
      <c r="DX207" s="51"/>
      <c r="DY207" s="50"/>
      <c r="DZ207" s="50"/>
      <c r="EA207" s="50"/>
      <c r="EB207" s="51"/>
      <c r="EC207" s="5"/>
      <c r="ED207" s="59"/>
      <c r="EE207" s="46"/>
      <c r="EF207" s="46"/>
      <c r="EG207" s="46"/>
      <c r="EH207" s="46"/>
      <c r="EI207" s="49"/>
      <c r="EJ207" s="46"/>
      <c r="EK207" s="50"/>
      <c r="EL207" s="50"/>
      <c r="EM207" s="51"/>
      <c r="EN207" s="50"/>
      <c r="EO207" s="50"/>
      <c r="EP207" s="50"/>
      <c r="EQ207" s="7"/>
      <c r="ER207" s="5"/>
      <c r="ES207">
        <f t="shared" si="34"/>
        <v>0</v>
      </c>
      <c r="EU207" s="16"/>
      <c r="EW207" s="16"/>
      <c r="EX207" s="16"/>
      <c r="EY207" s="16"/>
      <c r="FD207" s="16"/>
      <c r="FP207" s="16"/>
    </row>
    <row r="208" spans="1:172" x14ac:dyDescent="0.15">
      <c r="A208" s="47">
        <v>1000189</v>
      </c>
      <c r="B208" s="5"/>
      <c r="C208" s="45" t="str">
        <f>IF(A208="","",DBCS(VLOOKUP(A208,入力シート!A:E,3,FALSE)))</f>
        <v/>
      </c>
      <c r="D208" s="50"/>
      <c r="E208" s="50"/>
      <c r="F208" s="7"/>
      <c r="G208" s="123"/>
      <c r="H208" s="45"/>
      <c r="I208" s="51"/>
      <c r="J208" s="45"/>
      <c r="K208" s="51"/>
      <c r="L208" s="5"/>
      <c r="M208" s="10"/>
      <c r="N208" s="51"/>
      <c r="O208" s="123"/>
      <c r="P208" s="48"/>
      <c r="Q208" s="60"/>
      <c r="R208" s="51"/>
      <c r="S208" s="48"/>
      <c r="T208" s="51"/>
      <c r="U208" s="10"/>
      <c r="V208" s="59"/>
      <c r="W208" s="49"/>
      <c r="X208" s="59"/>
      <c r="Y208" s="49"/>
      <c r="Z208" s="59"/>
      <c r="AA208" s="49"/>
      <c r="AB208" s="46"/>
      <c r="AC208" s="48"/>
      <c r="AD208" s="45"/>
      <c r="AE208" s="50"/>
      <c r="AF208" s="50"/>
      <c r="AG208" s="51"/>
      <c r="AH208" s="45"/>
      <c r="AI208" s="46"/>
      <c r="AJ208" s="46"/>
      <c r="AK208" s="49"/>
      <c r="AL208" s="46"/>
      <c r="AM208" s="46"/>
      <c r="AN208" s="46"/>
      <c r="AO208" s="46"/>
      <c r="AP208" s="45"/>
      <c r="AQ208" s="50"/>
      <c r="AR208" s="60"/>
      <c r="AS208" s="50"/>
      <c r="AT208" s="58"/>
      <c r="AU208" s="50"/>
      <c r="AV208" s="60"/>
      <c r="AW208" s="60"/>
      <c r="AX208" s="60"/>
      <c r="AY208" s="129"/>
      <c r="AZ208" s="105"/>
      <c r="BA208" s="46"/>
      <c r="BB208" s="50"/>
      <c r="BC208" s="50"/>
      <c r="BD208" s="50"/>
      <c r="BE208" s="50"/>
      <c r="BF208" s="51"/>
      <c r="BG208" s="10"/>
      <c r="BH208" s="51"/>
      <c r="BI208" s="46"/>
      <c r="BJ208" s="50"/>
      <c r="BK208" s="50"/>
      <c r="BL208" s="50"/>
      <c r="BM208" s="50"/>
      <c r="BN208" s="51"/>
      <c r="BO208" s="50"/>
      <c r="BP208" s="50"/>
      <c r="BQ208" s="50"/>
      <c r="BR208" s="51"/>
      <c r="BS208" s="50"/>
      <c r="BT208" s="50"/>
      <c r="BU208" s="50"/>
      <c r="BV208" s="51"/>
      <c r="BW208" s="103"/>
      <c r="BX208" s="10"/>
      <c r="BY208" s="7"/>
      <c r="BZ208" s="7"/>
      <c r="CA208" s="7"/>
      <c r="CB208" s="7"/>
      <c r="CC208" s="7"/>
      <c r="CD208" s="108"/>
      <c r="CE208" s="59"/>
      <c r="CF208" s="60"/>
      <c r="CG208" s="60"/>
      <c r="CH208" s="60"/>
      <c r="CI208" s="60"/>
      <c r="CJ208" s="51"/>
      <c r="CK208" s="10"/>
      <c r="CL208" s="51"/>
      <c r="CM208" s="50"/>
      <c r="CN208" s="50"/>
      <c r="CO208" s="50"/>
      <c r="CP208" s="50"/>
      <c r="CQ208" s="50"/>
      <c r="CR208" s="51"/>
      <c r="CS208" s="50"/>
      <c r="CT208" s="50"/>
      <c r="CU208" s="50"/>
      <c r="CV208" s="51"/>
      <c r="CW208" s="50"/>
      <c r="CX208" s="50"/>
      <c r="CY208" s="50"/>
      <c r="CZ208" s="51"/>
      <c r="DA208" s="103"/>
      <c r="DB208" s="7"/>
      <c r="DC208" s="7"/>
      <c r="DD208" s="7"/>
      <c r="DE208" s="50"/>
      <c r="DF208" s="7"/>
      <c r="DG208" s="7"/>
      <c r="DH208" s="7"/>
      <c r="DI208" s="7"/>
      <c r="DJ208" s="7"/>
      <c r="DK208" s="50"/>
      <c r="DL208" s="50"/>
      <c r="DM208" s="50"/>
      <c r="DN208" s="51"/>
      <c r="DO208" s="59"/>
      <c r="DP208" s="46"/>
      <c r="DQ208" s="46"/>
      <c r="DR208" s="46"/>
      <c r="DS208" s="46"/>
      <c r="DT208" s="49"/>
      <c r="DU208" s="46"/>
      <c r="DV208" s="50"/>
      <c r="DW208" s="50"/>
      <c r="DX208" s="51"/>
      <c r="DY208" s="50"/>
      <c r="DZ208" s="50"/>
      <c r="EA208" s="50"/>
      <c r="EB208" s="51"/>
      <c r="EC208" s="5"/>
      <c r="ED208" s="59"/>
      <c r="EE208" s="46"/>
      <c r="EF208" s="46"/>
      <c r="EG208" s="46"/>
      <c r="EH208" s="46"/>
      <c r="EI208" s="49"/>
      <c r="EJ208" s="46"/>
      <c r="EK208" s="50"/>
      <c r="EL208" s="50"/>
      <c r="EM208" s="51"/>
      <c r="EN208" s="50"/>
      <c r="EO208" s="50"/>
      <c r="EP208" s="50"/>
      <c r="EQ208" s="7"/>
      <c r="ER208" s="5"/>
      <c r="ES208">
        <f t="shared" si="34"/>
        <v>0</v>
      </c>
      <c r="EU208" s="16"/>
      <c r="EW208" s="16"/>
      <c r="EX208" s="16"/>
      <c r="EY208" s="16"/>
      <c r="FD208" s="16"/>
      <c r="FP208" s="16"/>
    </row>
    <row r="209" spans="1:172" x14ac:dyDescent="0.15">
      <c r="A209" s="47">
        <v>1000190</v>
      </c>
      <c r="B209" s="5"/>
      <c r="C209" s="45" t="str">
        <f>IF(A209="","",DBCS(VLOOKUP(A209,入力シート!A:E,3,FALSE)))</f>
        <v/>
      </c>
      <c r="D209" s="50"/>
      <c r="E209" s="50"/>
      <c r="F209" s="7"/>
      <c r="G209" s="123"/>
      <c r="H209" s="45"/>
      <c r="I209" s="51"/>
      <c r="J209" s="45"/>
      <c r="K209" s="51"/>
      <c r="L209" s="5"/>
      <c r="M209" s="10"/>
      <c r="N209" s="51"/>
      <c r="O209" s="123"/>
      <c r="P209" s="48"/>
      <c r="Q209" s="60"/>
      <c r="R209" s="51"/>
      <c r="S209" s="48"/>
      <c r="T209" s="51"/>
      <c r="U209" s="10"/>
      <c r="V209" s="59"/>
      <c r="W209" s="49"/>
      <c r="X209" s="59"/>
      <c r="Y209" s="49"/>
      <c r="Z209" s="59"/>
      <c r="AA209" s="49"/>
      <c r="AB209" s="46"/>
      <c r="AC209" s="48"/>
      <c r="AD209" s="45"/>
      <c r="AE209" s="50"/>
      <c r="AF209" s="50"/>
      <c r="AG209" s="51"/>
      <c r="AH209" s="45"/>
      <c r="AI209" s="46"/>
      <c r="AJ209" s="46"/>
      <c r="AK209" s="49"/>
      <c r="AL209" s="46"/>
      <c r="AM209" s="46"/>
      <c r="AN209" s="46"/>
      <c r="AO209" s="46"/>
      <c r="AP209" s="45"/>
      <c r="AQ209" s="50"/>
      <c r="AR209" s="60"/>
      <c r="AS209" s="50"/>
      <c r="AT209" s="58"/>
      <c r="AU209" s="50"/>
      <c r="AV209" s="60"/>
      <c r="AW209" s="60"/>
      <c r="AX209" s="60"/>
      <c r="AY209" s="129"/>
      <c r="AZ209" s="105"/>
      <c r="BA209" s="46"/>
      <c r="BB209" s="50"/>
      <c r="BC209" s="50"/>
      <c r="BD209" s="50"/>
      <c r="BE209" s="50"/>
      <c r="BF209" s="51"/>
      <c r="BG209" s="10"/>
      <c r="BH209" s="51"/>
      <c r="BI209" s="46"/>
      <c r="BJ209" s="50"/>
      <c r="BK209" s="50"/>
      <c r="BL209" s="50"/>
      <c r="BM209" s="50"/>
      <c r="BN209" s="51"/>
      <c r="BO209" s="50"/>
      <c r="BP209" s="50"/>
      <c r="BQ209" s="50"/>
      <c r="BR209" s="51"/>
      <c r="BS209" s="50"/>
      <c r="BT209" s="50"/>
      <c r="BU209" s="50"/>
      <c r="BV209" s="51"/>
      <c r="BW209" s="103"/>
      <c r="BX209" s="10"/>
      <c r="BY209" s="7"/>
      <c r="BZ209" s="7"/>
      <c r="CA209" s="7"/>
      <c r="CB209" s="7"/>
      <c r="CC209" s="7"/>
      <c r="CD209" s="108"/>
      <c r="CE209" s="59"/>
      <c r="CF209" s="60"/>
      <c r="CG209" s="60"/>
      <c r="CH209" s="60"/>
      <c r="CI209" s="60"/>
      <c r="CJ209" s="51"/>
      <c r="CK209" s="10"/>
      <c r="CL209" s="51"/>
      <c r="CM209" s="50"/>
      <c r="CN209" s="50"/>
      <c r="CO209" s="50"/>
      <c r="CP209" s="50"/>
      <c r="CQ209" s="50"/>
      <c r="CR209" s="51"/>
      <c r="CS209" s="50"/>
      <c r="CT209" s="50"/>
      <c r="CU209" s="50"/>
      <c r="CV209" s="51"/>
      <c r="CW209" s="50"/>
      <c r="CX209" s="50"/>
      <c r="CY209" s="50"/>
      <c r="CZ209" s="51"/>
      <c r="DA209" s="103"/>
      <c r="DB209" s="7"/>
      <c r="DC209" s="7"/>
      <c r="DD209" s="7"/>
      <c r="DE209" s="50"/>
      <c r="DF209" s="7"/>
      <c r="DG209" s="7"/>
      <c r="DH209" s="7"/>
      <c r="DI209" s="7"/>
      <c r="DJ209" s="7"/>
      <c r="DK209" s="50"/>
      <c r="DL209" s="50"/>
      <c r="DM209" s="50"/>
      <c r="DN209" s="51"/>
      <c r="DO209" s="59"/>
      <c r="DP209" s="46"/>
      <c r="DQ209" s="46"/>
      <c r="DR209" s="46"/>
      <c r="DS209" s="46"/>
      <c r="DT209" s="49"/>
      <c r="DU209" s="46"/>
      <c r="DV209" s="50"/>
      <c r="DW209" s="50"/>
      <c r="DX209" s="51"/>
      <c r="DY209" s="50"/>
      <c r="DZ209" s="50"/>
      <c r="EA209" s="50"/>
      <c r="EB209" s="51"/>
      <c r="EC209" s="5"/>
      <c r="ED209" s="59"/>
      <c r="EE209" s="46"/>
      <c r="EF209" s="46"/>
      <c r="EG209" s="46"/>
      <c r="EH209" s="46"/>
      <c r="EI209" s="49"/>
      <c r="EJ209" s="46"/>
      <c r="EK209" s="50"/>
      <c r="EL209" s="50"/>
      <c r="EM209" s="51"/>
      <c r="EN209" s="50"/>
      <c r="EO209" s="50"/>
      <c r="EP209" s="50"/>
      <c r="EQ209" s="7"/>
      <c r="ER209" s="5"/>
      <c r="ES209">
        <f t="shared" si="34"/>
        <v>0</v>
      </c>
      <c r="EU209" s="16"/>
      <c r="EW209" s="16"/>
      <c r="EX209" s="16"/>
      <c r="EY209" s="16"/>
      <c r="FD209" s="16"/>
      <c r="FP209" s="16"/>
    </row>
    <row r="210" spans="1:172" x14ac:dyDescent="0.15">
      <c r="A210" s="47">
        <v>1000191</v>
      </c>
      <c r="B210" s="5"/>
      <c r="C210" s="45" t="str">
        <f>IF(A210="","",DBCS(VLOOKUP(A210,入力シート!A:E,3,FALSE)))</f>
        <v/>
      </c>
      <c r="D210" s="50"/>
      <c r="E210" s="50"/>
      <c r="F210" s="7"/>
      <c r="G210" s="123"/>
      <c r="H210" s="45"/>
      <c r="I210" s="51"/>
      <c r="J210" s="45"/>
      <c r="K210" s="51"/>
      <c r="L210" s="5"/>
      <c r="M210" s="10"/>
      <c r="N210" s="51"/>
      <c r="O210" s="123"/>
      <c r="P210" s="48"/>
      <c r="Q210" s="60"/>
      <c r="R210" s="51"/>
      <c r="S210" s="48"/>
      <c r="T210" s="51"/>
      <c r="U210" s="10"/>
      <c r="V210" s="59"/>
      <c r="W210" s="49"/>
      <c r="X210" s="59"/>
      <c r="Y210" s="49"/>
      <c r="Z210" s="59"/>
      <c r="AA210" s="49"/>
      <c r="AB210" s="46"/>
      <c r="AC210" s="48"/>
      <c r="AD210" s="45"/>
      <c r="AE210" s="50"/>
      <c r="AF210" s="50"/>
      <c r="AG210" s="51"/>
      <c r="AH210" s="45"/>
      <c r="AI210" s="46"/>
      <c r="AJ210" s="46"/>
      <c r="AK210" s="49"/>
      <c r="AL210" s="46"/>
      <c r="AM210" s="46"/>
      <c r="AN210" s="46"/>
      <c r="AO210" s="46"/>
      <c r="AP210" s="45"/>
      <c r="AQ210" s="50"/>
      <c r="AR210" s="60"/>
      <c r="AS210" s="50"/>
      <c r="AT210" s="58"/>
      <c r="AU210" s="50"/>
      <c r="AV210" s="60"/>
      <c r="AW210" s="60"/>
      <c r="AX210" s="60"/>
      <c r="AY210" s="129"/>
      <c r="AZ210" s="105"/>
      <c r="BA210" s="46"/>
      <c r="BB210" s="50"/>
      <c r="BC210" s="50"/>
      <c r="BD210" s="50"/>
      <c r="BE210" s="50"/>
      <c r="BF210" s="51"/>
      <c r="BG210" s="10"/>
      <c r="BH210" s="51"/>
      <c r="BI210" s="46"/>
      <c r="BJ210" s="50"/>
      <c r="BK210" s="50"/>
      <c r="BL210" s="50"/>
      <c r="BM210" s="50"/>
      <c r="BN210" s="51"/>
      <c r="BO210" s="50"/>
      <c r="BP210" s="50"/>
      <c r="BQ210" s="50"/>
      <c r="BR210" s="51"/>
      <c r="BS210" s="50"/>
      <c r="BT210" s="50"/>
      <c r="BU210" s="50"/>
      <c r="BV210" s="51"/>
      <c r="BW210" s="103"/>
      <c r="BX210" s="10"/>
      <c r="BY210" s="7"/>
      <c r="BZ210" s="7"/>
      <c r="CA210" s="7"/>
      <c r="CB210" s="7"/>
      <c r="CC210" s="7"/>
      <c r="CD210" s="108"/>
      <c r="CE210" s="59"/>
      <c r="CF210" s="60"/>
      <c r="CG210" s="60"/>
      <c r="CH210" s="60"/>
      <c r="CI210" s="60"/>
      <c r="CJ210" s="51"/>
      <c r="CK210" s="10"/>
      <c r="CL210" s="51"/>
      <c r="CM210" s="50"/>
      <c r="CN210" s="50"/>
      <c r="CO210" s="50"/>
      <c r="CP210" s="50"/>
      <c r="CQ210" s="50"/>
      <c r="CR210" s="51"/>
      <c r="CS210" s="50"/>
      <c r="CT210" s="50"/>
      <c r="CU210" s="50"/>
      <c r="CV210" s="51"/>
      <c r="CW210" s="50"/>
      <c r="CX210" s="50"/>
      <c r="CY210" s="50"/>
      <c r="CZ210" s="51"/>
      <c r="DA210" s="103"/>
      <c r="DB210" s="7"/>
      <c r="DC210" s="7"/>
      <c r="DD210" s="7"/>
      <c r="DE210" s="50"/>
      <c r="DF210" s="7"/>
      <c r="DG210" s="7"/>
      <c r="DH210" s="7"/>
      <c r="DI210" s="7"/>
      <c r="DJ210" s="7"/>
      <c r="DK210" s="50"/>
      <c r="DL210" s="50"/>
      <c r="DM210" s="50"/>
      <c r="DN210" s="51"/>
      <c r="DO210" s="59"/>
      <c r="DP210" s="46"/>
      <c r="DQ210" s="46"/>
      <c r="DR210" s="46"/>
      <c r="DS210" s="46"/>
      <c r="DT210" s="49"/>
      <c r="DU210" s="46"/>
      <c r="DV210" s="50"/>
      <c r="DW210" s="50"/>
      <c r="DX210" s="51"/>
      <c r="DY210" s="50"/>
      <c r="DZ210" s="50"/>
      <c r="EA210" s="50"/>
      <c r="EB210" s="51"/>
      <c r="EC210" s="5"/>
      <c r="ED210" s="59"/>
      <c r="EE210" s="46"/>
      <c r="EF210" s="46"/>
      <c r="EG210" s="46"/>
      <c r="EH210" s="46"/>
      <c r="EI210" s="49"/>
      <c r="EJ210" s="46"/>
      <c r="EK210" s="50"/>
      <c r="EL210" s="50"/>
      <c r="EM210" s="51"/>
      <c r="EN210" s="50"/>
      <c r="EO210" s="50"/>
      <c r="EP210" s="50"/>
      <c r="EQ210" s="7"/>
      <c r="ER210" s="5"/>
      <c r="ES210">
        <f t="shared" si="34"/>
        <v>0</v>
      </c>
      <c r="EU210" s="16"/>
      <c r="EW210" s="16"/>
      <c r="EX210" s="16"/>
      <c r="EY210" s="16"/>
      <c r="FD210" s="16"/>
      <c r="FP210" s="16"/>
    </row>
    <row r="211" spans="1:172" x14ac:dyDescent="0.15">
      <c r="A211" s="47">
        <v>1000192</v>
      </c>
      <c r="B211" s="5"/>
      <c r="C211" s="45" t="str">
        <f>IF(A211="","",DBCS(VLOOKUP(A211,入力シート!A:E,3,FALSE)))</f>
        <v/>
      </c>
      <c r="D211" s="50"/>
      <c r="E211" s="50"/>
      <c r="F211" s="7"/>
      <c r="G211" s="123"/>
      <c r="H211" s="45"/>
      <c r="I211" s="51"/>
      <c r="J211" s="45"/>
      <c r="K211" s="51"/>
      <c r="L211" s="5"/>
      <c r="M211" s="10"/>
      <c r="N211" s="51"/>
      <c r="O211" s="123"/>
      <c r="P211" s="48"/>
      <c r="Q211" s="60"/>
      <c r="R211" s="51"/>
      <c r="S211" s="48"/>
      <c r="T211" s="51"/>
      <c r="U211" s="10"/>
      <c r="V211" s="59"/>
      <c r="W211" s="49"/>
      <c r="X211" s="59"/>
      <c r="Y211" s="49"/>
      <c r="Z211" s="59"/>
      <c r="AA211" s="49"/>
      <c r="AB211" s="46"/>
      <c r="AC211" s="48"/>
      <c r="AD211" s="45"/>
      <c r="AE211" s="50"/>
      <c r="AF211" s="50"/>
      <c r="AG211" s="51"/>
      <c r="AH211" s="45"/>
      <c r="AI211" s="46"/>
      <c r="AJ211" s="46"/>
      <c r="AK211" s="49"/>
      <c r="AL211" s="46"/>
      <c r="AM211" s="46"/>
      <c r="AN211" s="46"/>
      <c r="AO211" s="46"/>
      <c r="AP211" s="45"/>
      <c r="AQ211" s="50"/>
      <c r="AR211" s="60"/>
      <c r="AS211" s="50"/>
      <c r="AT211" s="58"/>
      <c r="AU211" s="50"/>
      <c r="AV211" s="60"/>
      <c r="AW211" s="60"/>
      <c r="AX211" s="60"/>
      <c r="AY211" s="129"/>
      <c r="AZ211" s="105"/>
      <c r="BA211" s="46"/>
      <c r="BB211" s="50"/>
      <c r="BC211" s="50"/>
      <c r="BD211" s="50"/>
      <c r="BE211" s="50"/>
      <c r="BF211" s="51"/>
      <c r="BG211" s="10"/>
      <c r="BH211" s="51"/>
      <c r="BI211" s="46"/>
      <c r="BJ211" s="50"/>
      <c r="BK211" s="50"/>
      <c r="BL211" s="50"/>
      <c r="BM211" s="50"/>
      <c r="BN211" s="51"/>
      <c r="BO211" s="50"/>
      <c r="BP211" s="50"/>
      <c r="BQ211" s="50"/>
      <c r="BR211" s="51"/>
      <c r="BS211" s="50"/>
      <c r="BT211" s="50"/>
      <c r="BU211" s="50"/>
      <c r="BV211" s="51"/>
      <c r="BW211" s="103"/>
      <c r="BX211" s="10"/>
      <c r="BY211" s="7"/>
      <c r="BZ211" s="7"/>
      <c r="CA211" s="7"/>
      <c r="CB211" s="7"/>
      <c r="CC211" s="7"/>
      <c r="CD211" s="108"/>
      <c r="CE211" s="59"/>
      <c r="CF211" s="60"/>
      <c r="CG211" s="60"/>
      <c r="CH211" s="60"/>
      <c r="CI211" s="60"/>
      <c r="CJ211" s="51"/>
      <c r="CK211" s="10"/>
      <c r="CL211" s="51"/>
      <c r="CM211" s="50"/>
      <c r="CN211" s="50"/>
      <c r="CO211" s="50"/>
      <c r="CP211" s="50"/>
      <c r="CQ211" s="50"/>
      <c r="CR211" s="51"/>
      <c r="CS211" s="50"/>
      <c r="CT211" s="50"/>
      <c r="CU211" s="50"/>
      <c r="CV211" s="51"/>
      <c r="CW211" s="50"/>
      <c r="CX211" s="50"/>
      <c r="CY211" s="50"/>
      <c r="CZ211" s="51"/>
      <c r="DA211" s="103"/>
      <c r="DB211" s="7"/>
      <c r="DC211" s="7"/>
      <c r="DD211" s="7"/>
      <c r="DE211" s="50"/>
      <c r="DF211" s="7"/>
      <c r="DG211" s="7"/>
      <c r="DH211" s="7"/>
      <c r="DI211" s="7"/>
      <c r="DJ211" s="7"/>
      <c r="DK211" s="50"/>
      <c r="DL211" s="50"/>
      <c r="DM211" s="50"/>
      <c r="DN211" s="51"/>
      <c r="DO211" s="59"/>
      <c r="DP211" s="46"/>
      <c r="DQ211" s="46"/>
      <c r="DR211" s="46"/>
      <c r="DS211" s="46"/>
      <c r="DT211" s="49"/>
      <c r="DU211" s="46"/>
      <c r="DV211" s="50"/>
      <c r="DW211" s="50"/>
      <c r="DX211" s="51"/>
      <c r="DY211" s="50"/>
      <c r="DZ211" s="50"/>
      <c r="EA211" s="50"/>
      <c r="EB211" s="51"/>
      <c r="EC211" s="5"/>
      <c r="ED211" s="59"/>
      <c r="EE211" s="46"/>
      <c r="EF211" s="46"/>
      <c r="EG211" s="46"/>
      <c r="EH211" s="46"/>
      <c r="EI211" s="49"/>
      <c r="EJ211" s="46"/>
      <c r="EK211" s="50"/>
      <c r="EL211" s="50"/>
      <c r="EM211" s="51"/>
      <c r="EN211" s="50"/>
      <c r="EO211" s="50"/>
      <c r="EP211" s="50"/>
      <c r="EQ211" s="7"/>
      <c r="ER211" s="5"/>
      <c r="ES211">
        <f t="shared" si="34"/>
        <v>0</v>
      </c>
      <c r="EU211" s="16"/>
      <c r="EW211" s="16"/>
      <c r="EX211" s="16"/>
      <c r="EY211" s="16"/>
      <c r="FD211" s="16"/>
      <c r="FP211" s="16"/>
    </row>
    <row r="212" spans="1:172" x14ac:dyDescent="0.15">
      <c r="A212" s="47">
        <v>1000193</v>
      </c>
      <c r="B212" s="5"/>
      <c r="C212" s="45" t="str">
        <f>IF(A212="","",DBCS(VLOOKUP(A212,入力シート!A:E,3,FALSE)))</f>
        <v/>
      </c>
      <c r="D212" s="50"/>
      <c r="E212" s="50"/>
      <c r="F212" s="7"/>
      <c r="G212" s="123"/>
      <c r="H212" s="45"/>
      <c r="I212" s="51"/>
      <c r="J212" s="45"/>
      <c r="K212" s="51"/>
      <c r="L212" s="5"/>
      <c r="M212" s="10"/>
      <c r="N212" s="51"/>
      <c r="O212" s="123"/>
      <c r="P212" s="48"/>
      <c r="Q212" s="60"/>
      <c r="R212" s="51"/>
      <c r="S212" s="48"/>
      <c r="T212" s="51"/>
      <c r="U212" s="10"/>
      <c r="V212" s="59"/>
      <c r="W212" s="49"/>
      <c r="X212" s="59"/>
      <c r="Y212" s="49"/>
      <c r="Z212" s="59"/>
      <c r="AA212" s="49"/>
      <c r="AB212" s="46"/>
      <c r="AC212" s="48"/>
      <c r="AD212" s="45"/>
      <c r="AE212" s="50"/>
      <c r="AF212" s="50"/>
      <c r="AG212" s="51"/>
      <c r="AH212" s="45"/>
      <c r="AI212" s="46"/>
      <c r="AJ212" s="46"/>
      <c r="AK212" s="49"/>
      <c r="AL212" s="46"/>
      <c r="AM212" s="46"/>
      <c r="AN212" s="46"/>
      <c r="AO212" s="46"/>
      <c r="AP212" s="45"/>
      <c r="AQ212" s="50"/>
      <c r="AR212" s="60"/>
      <c r="AS212" s="50"/>
      <c r="AT212" s="58"/>
      <c r="AU212" s="50"/>
      <c r="AV212" s="60"/>
      <c r="AW212" s="60"/>
      <c r="AX212" s="60"/>
      <c r="AY212" s="129"/>
      <c r="AZ212" s="105"/>
      <c r="BA212" s="46"/>
      <c r="BB212" s="50"/>
      <c r="BC212" s="50"/>
      <c r="BD212" s="50"/>
      <c r="BE212" s="50"/>
      <c r="BF212" s="51"/>
      <c r="BG212" s="10"/>
      <c r="BH212" s="51"/>
      <c r="BI212" s="46"/>
      <c r="BJ212" s="50"/>
      <c r="BK212" s="50"/>
      <c r="BL212" s="50"/>
      <c r="BM212" s="50"/>
      <c r="BN212" s="51"/>
      <c r="BO212" s="50"/>
      <c r="BP212" s="50"/>
      <c r="BQ212" s="50"/>
      <c r="BR212" s="51"/>
      <c r="BS212" s="50"/>
      <c r="BT212" s="50"/>
      <c r="BU212" s="50"/>
      <c r="BV212" s="51"/>
      <c r="BW212" s="103"/>
      <c r="BX212" s="10"/>
      <c r="BY212" s="7"/>
      <c r="BZ212" s="7"/>
      <c r="CA212" s="7"/>
      <c r="CB212" s="7"/>
      <c r="CC212" s="7"/>
      <c r="CD212" s="108"/>
      <c r="CE212" s="59"/>
      <c r="CF212" s="60"/>
      <c r="CG212" s="60"/>
      <c r="CH212" s="60"/>
      <c r="CI212" s="60"/>
      <c r="CJ212" s="51"/>
      <c r="CK212" s="10"/>
      <c r="CL212" s="51"/>
      <c r="CM212" s="50"/>
      <c r="CN212" s="50"/>
      <c r="CO212" s="50"/>
      <c r="CP212" s="50"/>
      <c r="CQ212" s="50"/>
      <c r="CR212" s="51"/>
      <c r="CS212" s="50"/>
      <c r="CT212" s="50"/>
      <c r="CU212" s="50"/>
      <c r="CV212" s="51"/>
      <c r="CW212" s="50"/>
      <c r="CX212" s="50"/>
      <c r="CY212" s="50"/>
      <c r="CZ212" s="51"/>
      <c r="DA212" s="103"/>
      <c r="DB212" s="7"/>
      <c r="DC212" s="7"/>
      <c r="DD212" s="7"/>
      <c r="DE212" s="50"/>
      <c r="DF212" s="7"/>
      <c r="DG212" s="7"/>
      <c r="DH212" s="7"/>
      <c r="DI212" s="7"/>
      <c r="DJ212" s="7"/>
      <c r="DK212" s="50"/>
      <c r="DL212" s="50"/>
      <c r="DM212" s="50"/>
      <c r="DN212" s="51"/>
      <c r="DO212" s="59"/>
      <c r="DP212" s="46"/>
      <c r="DQ212" s="46"/>
      <c r="DR212" s="46"/>
      <c r="DS212" s="46"/>
      <c r="DT212" s="49"/>
      <c r="DU212" s="46"/>
      <c r="DV212" s="50"/>
      <c r="DW212" s="50"/>
      <c r="DX212" s="51"/>
      <c r="DY212" s="50"/>
      <c r="DZ212" s="50"/>
      <c r="EA212" s="50"/>
      <c r="EB212" s="51"/>
      <c r="EC212" s="5"/>
      <c r="ED212" s="59"/>
      <c r="EE212" s="46"/>
      <c r="EF212" s="46"/>
      <c r="EG212" s="46"/>
      <c r="EH212" s="46"/>
      <c r="EI212" s="49"/>
      <c r="EJ212" s="46"/>
      <c r="EK212" s="50"/>
      <c r="EL212" s="50"/>
      <c r="EM212" s="51"/>
      <c r="EN212" s="50"/>
      <c r="EO212" s="50"/>
      <c r="EP212" s="50"/>
      <c r="EQ212" s="7"/>
      <c r="ER212" s="5"/>
      <c r="ES212">
        <f t="shared" si="34"/>
        <v>0</v>
      </c>
      <c r="EU212" s="16"/>
      <c r="EW212" s="16"/>
      <c r="EX212" s="16"/>
      <c r="EY212" s="16"/>
      <c r="FD212" s="16"/>
      <c r="FP212" s="16"/>
    </row>
    <row r="213" spans="1:172" x14ac:dyDescent="0.15">
      <c r="A213" s="47">
        <v>1000194</v>
      </c>
      <c r="B213" s="5"/>
      <c r="C213" s="45" t="str">
        <f>IF(A213="","",DBCS(VLOOKUP(A213,入力シート!A:E,3,FALSE)))</f>
        <v/>
      </c>
      <c r="D213" s="50"/>
      <c r="E213" s="50"/>
      <c r="F213" s="7"/>
      <c r="G213" s="123"/>
      <c r="H213" s="45"/>
      <c r="I213" s="51"/>
      <c r="J213" s="45"/>
      <c r="K213" s="51"/>
      <c r="L213" s="5"/>
      <c r="M213" s="10"/>
      <c r="N213" s="51"/>
      <c r="O213" s="123"/>
      <c r="P213" s="48"/>
      <c r="Q213" s="60"/>
      <c r="R213" s="51"/>
      <c r="S213" s="48"/>
      <c r="T213" s="51"/>
      <c r="U213" s="10"/>
      <c r="V213" s="59"/>
      <c r="W213" s="49"/>
      <c r="X213" s="59"/>
      <c r="Y213" s="49"/>
      <c r="Z213" s="59"/>
      <c r="AA213" s="49"/>
      <c r="AB213" s="46"/>
      <c r="AC213" s="48"/>
      <c r="AD213" s="45"/>
      <c r="AE213" s="50"/>
      <c r="AF213" s="50"/>
      <c r="AG213" s="51"/>
      <c r="AH213" s="45"/>
      <c r="AI213" s="46"/>
      <c r="AJ213" s="46"/>
      <c r="AK213" s="49"/>
      <c r="AL213" s="46"/>
      <c r="AM213" s="46"/>
      <c r="AN213" s="46"/>
      <c r="AO213" s="46"/>
      <c r="AP213" s="45"/>
      <c r="AQ213" s="50"/>
      <c r="AR213" s="60"/>
      <c r="AS213" s="50"/>
      <c r="AT213" s="58"/>
      <c r="AU213" s="50"/>
      <c r="AV213" s="60"/>
      <c r="AW213" s="60"/>
      <c r="AX213" s="60"/>
      <c r="AY213" s="129"/>
      <c r="AZ213" s="105"/>
      <c r="BA213" s="46"/>
      <c r="BB213" s="50"/>
      <c r="BC213" s="50"/>
      <c r="BD213" s="50"/>
      <c r="BE213" s="50"/>
      <c r="BF213" s="51"/>
      <c r="BG213" s="10"/>
      <c r="BH213" s="51"/>
      <c r="BI213" s="46"/>
      <c r="BJ213" s="50"/>
      <c r="BK213" s="50"/>
      <c r="BL213" s="50"/>
      <c r="BM213" s="50"/>
      <c r="BN213" s="51"/>
      <c r="BO213" s="50"/>
      <c r="BP213" s="50"/>
      <c r="BQ213" s="50"/>
      <c r="BR213" s="51"/>
      <c r="BS213" s="50"/>
      <c r="BT213" s="50"/>
      <c r="BU213" s="50"/>
      <c r="BV213" s="51"/>
      <c r="BW213" s="103"/>
      <c r="BX213" s="10"/>
      <c r="BY213" s="7"/>
      <c r="BZ213" s="7"/>
      <c r="CA213" s="7"/>
      <c r="CB213" s="7"/>
      <c r="CC213" s="7"/>
      <c r="CD213" s="108"/>
      <c r="CE213" s="59"/>
      <c r="CF213" s="60"/>
      <c r="CG213" s="60"/>
      <c r="CH213" s="60"/>
      <c r="CI213" s="60"/>
      <c r="CJ213" s="51"/>
      <c r="CK213" s="10"/>
      <c r="CL213" s="51"/>
      <c r="CM213" s="50"/>
      <c r="CN213" s="50"/>
      <c r="CO213" s="50"/>
      <c r="CP213" s="50"/>
      <c r="CQ213" s="50"/>
      <c r="CR213" s="51"/>
      <c r="CS213" s="50"/>
      <c r="CT213" s="50"/>
      <c r="CU213" s="50"/>
      <c r="CV213" s="51"/>
      <c r="CW213" s="50"/>
      <c r="CX213" s="50"/>
      <c r="CY213" s="50"/>
      <c r="CZ213" s="51"/>
      <c r="DA213" s="103"/>
      <c r="DB213" s="7"/>
      <c r="DC213" s="7"/>
      <c r="DD213" s="7"/>
      <c r="DE213" s="50"/>
      <c r="DF213" s="7"/>
      <c r="DG213" s="7"/>
      <c r="DH213" s="7"/>
      <c r="DI213" s="7"/>
      <c r="DJ213" s="7"/>
      <c r="DK213" s="50"/>
      <c r="DL213" s="50"/>
      <c r="DM213" s="50"/>
      <c r="DN213" s="51"/>
      <c r="DO213" s="59"/>
      <c r="DP213" s="46"/>
      <c r="DQ213" s="46"/>
      <c r="DR213" s="46"/>
      <c r="DS213" s="46"/>
      <c r="DT213" s="49"/>
      <c r="DU213" s="46"/>
      <c r="DV213" s="50"/>
      <c r="DW213" s="50"/>
      <c r="DX213" s="51"/>
      <c r="DY213" s="50"/>
      <c r="DZ213" s="50"/>
      <c r="EA213" s="50"/>
      <c r="EB213" s="51"/>
      <c r="EC213" s="5"/>
      <c r="ED213" s="59"/>
      <c r="EE213" s="46"/>
      <c r="EF213" s="46"/>
      <c r="EG213" s="46"/>
      <c r="EH213" s="46"/>
      <c r="EI213" s="49"/>
      <c r="EJ213" s="46"/>
      <c r="EK213" s="50"/>
      <c r="EL213" s="50"/>
      <c r="EM213" s="51"/>
      <c r="EN213" s="50"/>
      <c r="EO213" s="50"/>
      <c r="EP213" s="50"/>
      <c r="EQ213" s="7"/>
      <c r="ER213" s="5"/>
      <c r="ES213">
        <f t="shared" ref="ES213:ES269" si="35">IF(C213="", 0, 1)</f>
        <v>0</v>
      </c>
      <c r="EU213" s="16"/>
      <c r="EW213" s="16"/>
      <c r="EX213" s="16"/>
      <c r="EY213" s="16"/>
      <c r="FD213" s="16"/>
      <c r="FP213" s="16"/>
    </row>
    <row r="214" spans="1:172" x14ac:dyDescent="0.15">
      <c r="A214" s="47">
        <v>1000195</v>
      </c>
      <c r="B214" s="5"/>
      <c r="C214" s="45" t="str">
        <f>IF(A214="","",DBCS(VLOOKUP(A214,入力シート!A:E,3,FALSE)))</f>
        <v/>
      </c>
      <c r="D214" s="50"/>
      <c r="E214" s="50"/>
      <c r="F214" s="7"/>
      <c r="G214" s="123"/>
      <c r="H214" s="45"/>
      <c r="I214" s="51"/>
      <c r="J214" s="45"/>
      <c r="K214" s="51"/>
      <c r="L214" s="5"/>
      <c r="M214" s="10"/>
      <c r="N214" s="51"/>
      <c r="O214" s="123"/>
      <c r="P214" s="48"/>
      <c r="Q214" s="60"/>
      <c r="R214" s="51"/>
      <c r="S214" s="48"/>
      <c r="T214" s="51"/>
      <c r="U214" s="10"/>
      <c r="V214" s="59"/>
      <c r="W214" s="49"/>
      <c r="X214" s="59"/>
      <c r="Y214" s="49"/>
      <c r="Z214" s="59"/>
      <c r="AA214" s="49"/>
      <c r="AB214" s="46"/>
      <c r="AC214" s="48"/>
      <c r="AD214" s="45"/>
      <c r="AE214" s="50"/>
      <c r="AF214" s="50"/>
      <c r="AG214" s="51"/>
      <c r="AH214" s="45"/>
      <c r="AI214" s="46"/>
      <c r="AJ214" s="46"/>
      <c r="AK214" s="49"/>
      <c r="AL214" s="46"/>
      <c r="AM214" s="46"/>
      <c r="AN214" s="46"/>
      <c r="AO214" s="46"/>
      <c r="AP214" s="45"/>
      <c r="AQ214" s="50"/>
      <c r="AR214" s="60"/>
      <c r="AS214" s="50"/>
      <c r="AT214" s="58"/>
      <c r="AU214" s="50"/>
      <c r="AV214" s="60"/>
      <c r="AW214" s="60"/>
      <c r="AX214" s="60"/>
      <c r="AY214" s="129"/>
      <c r="AZ214" s="105"/>
      <c r="BA214" s="46"/>
      <c r="BB214" s="50"/>
      <c r="BC214" s="50"/>
      <c r="BD214" s="50"/>
      <c r="BE214" s="50"/>
      <c r="BF214" s="51"/>
      <c r="BG214" s="10"/>
      <c r="BH214" s="51"/>
      <c r="BI214" s="46"/>
      <c r="BJ214" s="50"/>
      <c r="BK214" s="50"/>
      <c r="BL214" s="50"/>
      <c r="BM214" s="50"/>
      <c r="BN214" s="51"/>
      <c r="BO214" s="50"/>
      <c r="BP214" s="50"/>
      <c r="BQ214" s="50"/>
      <c r="BR214" s="51"/>
      <c r="BS214" s="50"/>
      <c r="BT214" s="50"/>
      <c r="BU214" s="50"/>
      <c r="BV214" s="51"/>
      <c r="BW214" s="103"/>
      <c r="BX214" s="10"/>
      <c r="BY214" s="7"/>
      <c r="BZ214" s="7"/>
      <c r="CA214" s="7"/>
      <c r="CB214" s="7"/>
      <c r="CC214" s="7"/>
      <c r="CD214" s="108"/>
      <c r="CE214" s="59"/>
      <c r="CF214" s="60"/>
      <c r="CG214" s="60"/>
      <c r="CH214" s="60"/>
      <c r="CI214" s="60"/>
      <c r="CJ214" s="51"/>
      <c r="CK214" s="10"/>
      <c r="CL214" s="51"/>
      <c r="CM214" s="50"/>
      <c r="CN214" s="50"/>
      <c r="CO214" s="50"/>
      <c r="CP214" s="50"/>
      <c r="CQ214" s="50"/>
      <c r="CR214" s="51"/>
      <c r="CS214" s="50"/>
      <c r="CT214" s="50"/>
      <c r="CU214" s="50"/>
      <c r="CV214" s="51"/>
      <c r="CW214" s="50"/>
      <c r="CX214" s="50"/>
      <c r="CY214" s="50"/>
      <c r="CZ214" s="51"/>
      <c r="DA214" s="103"/>
      <c r="DB214" s="7"/>
      <c r="DC214" s="7"/>
      <c r="DD214" s="7"/>
      <c r="DE214" s="50"/>
      <c r="DF214" s="7"/>
      <c r="DG214" s="7"/>
      <c r="DH214" s="7"/>
      <c r="DI214" s="7"/>
      <c r="DJ214" s="7"/>
      <c r="DK214" s="50"/>
      <c r="DL214" s="50"/>
      <c r="DM214" s="50"/>
      <c r="DN214" s="51"/>
      <c r="DO214" s="59"/>
      <c r="DP214" s="46"/>
      <c r="DQ214" s="46"/>
      <c r="DR214" s="46"/>
      <c r="DS214" s="46"/>
      <c r="DT214" s="49"/>
      <c r="DU214" s="46"/>
      <c r="DV214" s="50"/>
      <c r="DW214" s="50"/>
      <c r="DX214" s="51"/>
      <c r="DY214" s="50"/>
      <c r="DZ214" s="50"/>
      <c r="EA214" s="50"/>
      <c r="EB214" s="51"/>
      <c r="EC214" s="5"/>
      <c r="ED214" s="59"/>
      <c r="EE214" s="46"/>
      <c r="EF214" s="46"/>
      <c r="EG214" s="46"/>
      <c r="EH214" s="46"/>
      <c r="EI214" s="49"/>
      <c r="EJ214" s="46"/>
      <c r="EK214" s="50"/>
      <c r="EL214" s="50"/>
      <c r="EM214" s="51"/>
      <c r="EN214" s="50"/>
      <c r="EO214" s="50"/>
      <c r="EP214" s="50"/>
      <c r="EQ214" s="7"/>
      <c r="ER214" s="5"/>
      <c r="ES214">
        <f t="shared" si="35"/>
        <v>0</v>
      </c>
      <c r="EU214" s="16"/>
      <c r="EW214" s="16"/>
      <c r="EX214" s="16"/>
      <c r="EY214" s="16"/>
      <c r="FD214" s="16"/>
      <c r="FP214" s="16"/>
    </row>
    <row r="215" spans="1:172" x14ac:dyDescent="0.15">
      <c r="A215" s="47">
        <v>1000196</v>
      </c>
      <c r="B215" s="5"/>
      <c r="C215" s="45" t="str">
        <f>IF(A215="","",DBCS(VLOOKUP(A215,入力シート!A:E,3,FALSE)))</f>
        <v/>
      </c>
      <c r="D215" s="50"/>
      <c r="E215" s="50"/>
      <c r="F215" s="7"/>
      <c r="G215" s="123"/>
      <c r="H215" s="45"/>
      <c r="I215" s="51"/>
      <c r="J215" s="45"/>
      <c r="K215" s="51"/>
      <c r="L215" s="5"/>
      <c r="M215" s="10"/>
      <c r="N215" s="51"/>
      <c r="O215" s="123"/>
      <c r="P215" s="48"/>
      <c r="Q215" s="60"/>
      <c r="R215" s="51"/>
      <c r="S215" s="48"/>
      <c r="T215" s="51"/>
      <c r="U215" s="10"/>
      <c r="V215" s="59"/>
      <c r="W215" s="49"/>
      <c r="X215" s="59"/>
      <c r="Y215" s="49"/>
      <c r="Z215" s="59"/>
      <c r="AA215" s="49"/>
      <c r="AB215" s="46"/>
      <c r="AC215" s="48"/>
      <c r="AD215" s="45"/>
      <c r="AE215" s="50"/>
      <c r="AF215" s="50"/>
      <c r="AG215" s="51"/>
      <c r="AH215" s="45"/>
      <c r="AI215" s="46"/>
      <c r="AJ215" s="46"/>
      <c r="AK215" s="49"/>
      <c r="AL215" s="46"/>
      <c r="AM215" s="46"/>
      <c r="AN215" s="46"/>
      <c r="AO215" s="46"/>
      <c r="AP215" s="45"/>
      <c r="AQ215" s="50"/>
      <c r="AR215" s="60"/>
      <c r="AS215" s="50"/>
      <c r="AT215" s="58"/>
      <c r="AU215" s="50"/>
      <c r="AV215" s="60"/>
      <c r="AW215" s="60"/>
      <c r="AX215" s="60"/>
      <c r="AY215" s="129"/>
      <c r="AZ215" s="105"/>
      <c r="BA215" s="46"/>
      <c r="BB215" s="50"/>
      <c r="BC215" s="50"/>
      <c r="BD215" s="50"/>
      <c r="BE215" s="50"/>
      <c r="BF215" s="51"/>
      <c r="BG215" s="10"/>
      <c r="BH215" s="51"/>
      <c r="BI215" s="46"/>
      <c r="BJ215" s="50"/>
      <c r="BK215" s="50"/>
      <c r="BL215" s="50"/>
      <c r="BM215" s="50"/>
      <c r="BN215" s="51"/>
      <c r="BO215" s="50"/>
      <c r="BP215" s="50"/>
      <c r="BQ215" s="50"/>
      <c r="BR215" s="51"/>
      <c r="BS215" s="50"/>
      <c r="BT215" s="50"/>
      <c r="BU215" s="50"/>
      <c r="BV215" s="51"/>
      <c r="BW215" s="103"/>
      <c r="BX215" s="10"/>
      <c r="BY215" s="7"/>
      <c r="BZ215" s="7"/>
      <c r="CA215" s="7"/>
      <c r="CB215" s="7"/>
      <c r="CC215" s="7"/>
      <c r="CD215" s="108"/>
      <c r="CE215" s="59"/>
      <c r="CF215" s="60"/>
      <c r="CG215" s="60"/>
      <c r="CH215" s="60"/>
      <c r="CI215" s="60"/>
      <c r="CJ215" s="51"/>
      <c r="CK215" s="10"/>
      <c r="CL215" s="51"/>
      <c r="CM215" s="50"/>
      <c r="CN215" s="50"/>
      <c r="CO215" s="50"/>
      <c r="CP215" s="50"/>
      <c r="CQ215" s="50"/>
      <c r="CR215" s="51"/>
      <c r="CS215" s="50"/>
      <c r="CT215" s="50"/>
      <c r="CU215" s="50"/>
      <c r="CV215" s="51"/>
      <c r="CW215" s="50"/>
      <c r="CX215" s="50"/>
      <c r="CY215" s="50"/>
      <c r="CZ215" s="51"/>
      <c r="DA215" s="103"/>
      <c r="DB215" s="7"/>
      <c r="DC215" s="7"/>
      <c r="DD215" s="7"/>
      <c r="DE215" s="50"/>
      <c r="DF215" s="7"/>
      <c r="DG215" s="7"/>
      <c r="DH215" s="7"/>
      <c r="DI215" s="7"/>
      <c r="DJ215" s="7"/>
      <c r="DK215" s="50"/>
      <c r="DL215" s="50"/>
      <c r="DM215" s="50"/>
      <c r="DN215" s="51"/>
      <c r="DO215" s="59"/>
      <c r="DP215" s="46"/>
      <c r="DQ215" s="46"/>
      <c r="DR215" s="46"/>
      <c r="DS215" s="46"/>
      <c r="DT215" s="49"/>
      <c r="DU215" s="46"/>
      <c r="DV215" s="50"/>
      <c r="DW215" s="50"/>
      <c r="DX215" s="51"/>
      <c r="DY215" s="50"/>
      <c r="DZ215" s="50"/>
      <c r="EA215" s="50"/>
      <c r="EB215" s="51"/>
      <c r="EC215" s="5"/>
      <c r="ED215" s="59"/>
      <c r="EE215" s="46"/>
      <c r="EF215" s="46"/>
      <c r="EG215" s="46"/>
      <c r="EH215" s="46"/>
      <c r="EI215" s="49"/>
      <c r="EJ215" s="46"/>
      <c r="EK215" s="50"/>
      <c r="EL215" s="50"/>
      <c r="EM215" s="51"/>
      <c r="EN215" s="50"/>
      <c r="EO215" s="50"/>
      <c r="EP215" s="50"/>
      <c r="EQ215" s="7"/>
      <c r="ER215" s="5"/>
      <c r="ES215">
        <f t="shared" si="35"/>
        <v>0</v>
      </c>
      <c r="EU215" s="16"/>
      <c r="EW215" s="16"/>
      <c r="EX215" s="16"/>
      <c r="EY215" s="16"/>
      <c r="FD215" s="16"/>
      <c r="FP215" s="16"/>
    </row>
    <row r="216" spans="1:172" x14ac:dyDescent="0.15">
      <c r="A216" s="47">
        <v>1000197</v>
      </c>
      <c r="B216" s="5"/>
      <c r="C216" s="45" t="str">
        <f>IF(A216="","",DBCS(VLOOKUP(A216,入力シート!A:E,3,FALSE)))</f>
        <v/>
      </c>
      <c r="D216" s="50"/>
      <c r="E216" s="50"/>
      <c r="F216" s="7"/>
      <c r="G216" s="123"/>
      <c r="H216" s="45"/>
      <c r="I216" s="51"/>
      <c r="J216" s="45"/>
      <c r="K216" s="51"/>
      <c r="L216" s="5"/>
      <c r="M216" s="10"/>
      <c r="N216" s="51"/>
      <c r="O216" s="123"/>
      <c r="P216" s="48"/>
      <c r="Q216" s="60"/>
      <c r="R216" s="51"/>
      <c r="S216" s="48"/>
      <c r="T216" s="51"/>
      <c r="U216" s="10"/>
      <c r="V216" s="59"/>
      <c r="W216" s="49"/>
      <c r="X216" s="59"/>
      <c r="Y216" s="49"/>
      <c r="Z216" s="59"/>
      <c r="AA216" s="49"/>
      <c r="AB216" s="46"/>
      <c r="AC216" s="48"/>
      <c r="AD216" s="45"/>
      <c r="AE216" s="50"/>
      <c r="AF216" s="50"/>
      <c r="AG216" s="51"/>
      <c r="AH216" s="45"/>
      <c r="AI216" s="46"/>
      <c r="AJ216" s="46"/>
      <c r="AK216" s="49"/>
      <c r="AL216" s="46"/>
      <c r="AM216" s="46"/>
      <c r="AN216" s="46"/>
      <c r="AO216" s="46"/>
      <c r="AP216" s="45"/>
      <c r="AQ216" s="50"/>
      <c r="AR216" s="60"/>
      <c r="AS216" s="50"/>
      <c r="AT216" s="58"/>
      <c r="AU216" s="50"/>
      <c r="AV216" s="60"/>
      <c r="AW216" s="60"/>
      <c r="AX216" s="60"/>
      <c r="AY216" s="129"/>
      <c r="AZ216" s="105"/>
      <c r="BA216" s="46"/>
      <c r="BB216" s="50"/>
      <c r="BC216" s="50"/>
      <c r="BD216" s="50"/>
      <c r="BE216" s="50"/>
      <c r="BF216" s="51"/>
      <c r="BG216" s="10"/>
      <c r="BH216" s="51"/>
      <c r="BI216" s="46"/>
      <c r="BJ216" s="50"/>
      <c r="BK216" s="50"/>
      <c r="BL216" s="50"/>
      <c r="BM216" s="50"/>
      <c r="BN216" s="51"/>
      <c r="BO216" s="50"/>
      <c r="BP216" s="50"/>
      <c r="BQ216" s="50"/>
      <c r="BR216" s="51"/>
      <c r="BS216" s="50"/>
      <c r="BT216" s="50"/>
      <c r="BU216" s="50"/>
      <c r="BV216" s="51"/>
      <c r="BW216" s="103"/>
      <c r="BX216" s="10"/>
      <c r="BY216" s="7"/>
      <c r="BZ216" s="7"/>
      <c r="CA216" s="7"/>
      <c r="CB216" s="7"/>
      <c r="CC216" s="7"/>
      <c r="CD216" s="108"/>
      <c r="CE216" s="59"/>
      <c r="CF216" s="60"/>
      <c r="CG216" s="60"/>
      <c r="CH216" s="60"/>
      <c r="CI216" s="60"/>
      <c r="CJ216" s="51"/>
      <c r="CK216" s="10"/>
      <c r="CL216" s="51"/>
      <c r="CM216" s="50"/>
      <c r="CN216" s="50"/>
      <c r="CO216" s="50"/>
      <c r="CP216" s="50"/>
      <c r="CQ216" s="50"/>
      <c r="CR216" s="51"/>
      <c r="CS216" s="50"/>
      <c r="CT216" s="50"/>
      <c r="CU216" s="50"/>
      <c r="CV216" s="51"/>
      <c r="CW216" s="50"/>
      <c r="CX216" s="50"/>
      <c r="CY216" s="50"/>
      <c r="CZ216" s="51"/>
      <c r="DA216" s="103"/>
      <c r="DB216" s="7"/>
      <c r="DC216" s="7"/>
      <c r="DD216" s="7"/>
      <c r="DE216" s="50"/>
      <c r="DF216" s="7"/>
      <c r="DG216" s="7"/>
      <c r="DH216" s="7"/>
      <c r="DI216" s="7"/>
      <c r="DJ216" s="7"/>
      <c r="DK216" s="50"/>
      <c r="DL216" s="50"/>
      <c r="DM216" s="50"/>
      <c r="DN216" s="51"/>
      <c r="DO216" s="59"/>
      <c r="DP216" s="46"/>
      <c r="DQ216" s="46"/>
      <c r="DR216" s="46"/>
      <c r="DS216" s="46"/>
      <c r="DT216" s="49"/>
      <c r="DU216" s="46"/>
      <c r="DV216" s="50"/>
      <c r="DW216" s="50"/>
      <c r="DX216" s="51"/>
      <c r="DY216" s="50"/>
      <c r="DZ216" s="50"/>
      <c r="EA216" s="50"/>
      <c r="EB216" s="51"/>
      <c r="EC216" s="5"/>
      <c r="ED216" s="59"/>
      <c r="EE216" s="46"/>
      <c r="EF216" s="46"/>
      <c r="EG216" s="46"/>
      <c r="EH216" s="46"/>
      <c r="EI216" s="49"/>
      <c r="EJ216" s="46"/>
      <c r="EK216" s="50"/>
      <c r="EL216" s="50"/>
      <c r="EM216" s="51"/>
      <c r="EN216" s="50"/>
      <c r="EO216" s="50"/>
      <c r="EP216" s="50"/>
      <c r="EQ216" s="7"/>
      <c r="ER216" s="5"/>
      <c r="ES216">
        <f t="shared" si="35"/>
        <v>0</v>
      </c>
      <c r="EU216" s="16"/>
      <c r="EW216" s="16"/>
      <c r="EX216" s="16"/>
      <c r="EY216" s="16"/>
      <c r="FD216" s="16"/>
      <c r="FP216" s="16"/>
    </row>
    <row r="217" spans="1:172" x14ac:dyDescent="0.15">
      <c r="A217" s="47">
        <v>1000198</v>
      </c>
      <c r="B217" s="5"/>
      <c r="C217" s="45" t="str">
        <f>IF(A217="","",DBCS(VLOOKUP(A217,入力シート!A:E,3,FALSE)))</f>
        <v/>
      </c>
      <c r="D217" s="50"/>
      <c r="E217" s="50"/>
      <c r="F217" s="7"/>
      <c r="G217" s="123"/>
      <c r="H217" s="45"/>
      <c r="I217" s="51"/>
      <c r="J217" s="45"/>
      <c r="K217" s="51"/>
      <c r="L217" s="5"/>
      <c r="M217" s="10"/>
      <c r="N217" s="51"/>
      <c r="O217" s="123"/>
      <c r="P217" s="48"/>
      <c r="Q217" s="60"/>
      <c r="R217" s="51"/>
      <c r="S217" s="48"/>
      <c r="T217" s="51"/>
      <c r="U217" s="10"/>
      <c r="V217" s="59"/>
      <c r="W217" s="49"/>
      <c r="X217" s="59"/>
      <c r="Y217" s="49"/>
      <c r="Z217" s="59"/>
      <c r="AA217" s="49"/>
      <c r="AB217" s="46"/>
      <c r="AC217" s="48"/>
      <c r="AD217" s="45"/>
      <c r="AE217" s="50"/>
      <c r="AF217" s="50"/>
      <c r="AG217" s="51"/>
      <c r="AH217" s="45"/>
      <c r="AI217" s="46"/>
      <c r="AJ217" s="46"/>
      <c r="AK217" s="49"/>
      <c r="AL217" s="46"/>
      <c r="AM217" s="46"/>
      <c r="AN217" s="46"/>
      <c r="AO217" s="46"/>
      <c r="AP217" s="45"/>
      <c r="AQ217" s="50"/>
      <c r="AR217" s="60"/>
      <c r="AS217" s="50"/>
      <c r="AT217" s="58"/>
      <c r="AU217" s="50"/>
      <c r="AV217" s="60"/>
      <c r="AW217" s="60"/>
      <c r="AX217" s="60"/>
      <c r="AY217" s="129"/>
      <c r="AZ217" s="105"/>
      <c r="BA217" s="46"/>
      <c r="BB217" s="50"/>
      <c r="BC217" s="50"/>
      <c r="BD217" s="50"/>
      <c r="BE217" s="50"/>
      <c r="BF217" s="51"/>
      <c r="BG217" s="10"/>
      <c r="BH217" s="51"/>
      <c r="BI217" s="46"/>
      <c r="BJ217" s="50"/>
      <c r="BK217" s="50"/>
      <c r="BL217" s="50"/>
      <c r="BM217" s="50"/>
      <c r="BN217" s="51"/>
      <c r="BO217" s="50"/>
      <c r="BP217" s="50"/>
      <c r="BQ217" s="50"/>
      <c r="BR217" s="51"/>
      <c r="BS217" s="50"/>
      <c r="BT217" s="50"/>
      <c r="BU217" s="50"/>
      <c r="BV217" s="51"/>
      <c r="BW217" s="103"/>
      <c r="BX217" s="10"/>
      <c r="BY217" s="7"/>
      <c r="BZ217" s="7"/>
      <c r="CA217" s="7"/>
      <c r="CB217" s="7"/>
      <c r="CC217" s="7"/>
      <c r="CD217" s="108"/>
      <c r="CE217" s="59"/>
      <c r="CF217" s="60"/>
      <c r="CG217" s="60"/>
      <c r="CH217" s="60"/>
      <c r="CI217" s="60"/>
      <c r="CJ217" s="51"/>
      <c r="CK217" s="10"/>
      <c r="CL217" s="51"/>
      <c r="CM217" s="50"/>
      <c r="CN217" s="50"/>
      <c r="CO217" s="50"/>
      <c r="CP217" s="50"/>
      <c r="CQ217" s="50"/>
      <c r="CR217" s="51"/>
      <c r="CS217" s="50"/>
      <c r="CT217" s="50"/>
      <c r="CU217" s="50"/>
      <c r="CV217" s="51"/>
      <c r="CW217" s="50"/>
      <c r="CX217" s="50"/>
      <c r="CY217" s="50"/>
      <c r="CZ217" s="51"/>
      <c r="DA217" s="103"/>
      <c r="DB217" s="7"/>
      <c r="DC217" s="7"/>
      <c r="DD217" s="7"/>
      <c r="DE217" s="50"/>
      <c r="DF217" s="7"/>
      <c r="DG217" s="7"/>
      <c r="DH217" s="7"/>
      <c r="DI217" s="7"/>
      <c r="DJ217" s="7"/>
      <c r="DK217" s="50"/>
      <c r="DL217" s="50"/>
      <c r="DM217" s="50"/>
      <c r="DN217" s="51"/>
      <c r="DO217" s="59"/>
      <c r="DP217" s="46"/>
      <c r="DQ217" s="46"/>
      <c r="DR217" s="46"/>
      <c r="DS217" s="46"/>
      <c r="DT217" s="49"/>
      <c r="DU217" s="46"/>
      <c r="DV217" s="50"/>
      <c r="DW217" s="50"/>
      <c r="DX217" s="51"/>
      <c r="DY217" s="50"/>
      <c r="DZ217" s="50"/>
      <c r="EA217" s="50"/>
      <c r="EB217" s="51"/>
      <c r="EC217" s="5"/>
      <c r="ED217" s="59"/>
      <c r="EE217" s="46"/>
      <c r="EF217" s="46"/>
      <c r="EG217" s="46"/>
      <c r="EH217" s="46"/>
      <c r="EI217" s="49"/>
      <c r="EJ217" s="46"/>
      <c r="EK217" s="50"/>
      <c r="EL217" s="50"/>
      <c r="EM217" s="51"/>
      <c r="EN217" s="50"/>
      <c r="EO217" s="50"/>
      <c r="EP217" s="50"/>
      <c r="EQ217" s="7"/>
      <c r="ER217" s="5"/>
      <c r="ES217">
        <f t="shared" si="35"/>
        <v>0</v>
      </c>
      <c r="EU217" s="16"/>
      <c r="EW217" s="16"/>
      <c r="EX217" s="16"/>
      <c r="EY217" s="16"/>
      <c r="FD217" s="16"/>
      <c r="FP217" s="16"/>
    </row>
    <row r="218" spans="1:172" x14ac:dyDescent="0.15">
      <c r="A218" s="47">
        <v>1000199</v>
      </c>
      <c r="B218" s="5"/>
      <c r="C218" s="45" t="str">
        <f>IF(A218="","",DBCS(VLOOKUP(A218,入力シート!A:E,3,FALSE)))</f>
        <v/>
      </c>
      <c r="D218" s="50"/>
      <c r="E218" s="50"/>
      <c r="F218" s="7"/>
      <c r="G218" s="123"/>
      <c r="H218" s="45"/>
      <c r="I218" s="51"/>
      <c r="J218" s="45"/>
      <c r="K218" s="51"/>
      <c r="L218" s="5"/>
      <c r="M218" s="10"/>
      <c r="N218" s="51"/>
      <c r="O218" s="123"/>
      <c r="P218" s="48"/>
      <c r="Q218" s="60"/>
      <c r="R218" s="51"/>
      <c r="S218" s="48"/>
      <c r="T218" s="51"/>
      <c r="U218" s="10"/>
      <c r="V218" s="59"/>
      <c r="W218" s="49"/>
      <c r="X218" s="59"/>
      <c r="Y218" s="49"/>
      <c r="Z218" s="59"/>
      <c r="AA218" s="49"/>
      <c r="AB218" s="46"/>
      <c r="AC218" s="48"/>
      <c r="AD218" s="45"/>
      <c r="AE218" s="50"/>
      <c r="AF218" s="50"/>
      <c r="AG218" s="51"/>
      <c r="AH218" s="45"/>
      <c r="AI218" s="46"/>
      <c r="AJ218" s="46"/>
      <c r="AK218" s="49"/>
      <c r="AL218" s="46"/>
      <c r="AM218" s="46"/>
      <c r="AN218" s="46"/>
      <c r="AO218" s="46"/>
      <c r="AP218" s="45"/>
      <c r="AQ218" s="50"/>
      <c r="AR218" s="60"/>
      <c r="AS218" s="50"/>
      <c r="AT218" s="58"/>
      <c r="AU218" s="50"/>
      <c r="AV218" s="60"/>
      <c r="AW218" s="60"/>
      <c r="AX218" s="60"/>
      <c r="AY218" s="129"/>
      <c r="AZ218" s="105"/>
      <c r="BA218" s="46"/>
      <c r="BB218" s="50"/>
      <c r="BC218" s="50"/>
      <c r="BD218" s="50"/>
      <c r="BE218" s="50"/>
      <c r="BF218" s="51"/>
      <c r="BG218" s="10"/>
      <c r="BH218" s="51"/>
      <c r="BI218" s="46"/>
      <c r="BJ218" s="50"/>
      <c r="BK218" s="50"/>
      <c r="BL218" s="50"/>
      <c r="BM218" s="50"/>
      <c r="BN218" s="51"/>
      <c r="BO218" s="50"/>
      <c r="BP218" s="50"/>
      <c r="BQ218" s="50"/>
      <c r="BR218" s="51"/>
      <c r="BS218" s="50"/>
      <c r="BT218" s="50"/>
      <c r="BU218" s="50"/>
      <c r="BV218" s="51"/>
      <c r="BW218" s="103"/>
      <c r="BX218" s="10"/>
      <c r="BY218" s="7"/>
      <c r="BZ218" s="7"/>
      <c r="CA218" s="7"/>
      <c r="CB218" s="7"/>
      <c r="CC218" s="7"/>
      <c r="CD218" s="108"/>
      <c r="CE218" s="59"/>
      <c r="CF218" s="60"/>
      <c r="CG218" s="60"/>
      <c r="CH218" s="60"/>
      <c r="CI218" s="60"/>
      <c r="CJ218" s="51"/>
      <c r="CK218" s="10"/>
      <c r="CL218" s="51"/>
      <c r="CM218" s="50"/>
      <c r="CN218" s="50"/>
      <c r="CO218" s="50"/>
      <c r="CP218" s="50"/>
      <c r="CQ218" s="50"/>
      <c r="CR218" s="51"/>
      <c r="CS218" s="50"/>
      <c r="CT218" s="50"/>
      <c r="CU218" s="50"/>
      <c r="CV218" s="51"/>
      <c r="CW218" s="50"/>
      <c r="CX218" s="50"/>
      <c r="CY218" s="50"/>
      <c r="CZ218" s="51"/>
      <c r="DA218" s="103"/>
      <c r="DB218" s="7"/>
      <c r="DC218" s="7"/>
      <c r="DD218" s="7"/>
      <c r="DE218" s="50"/>
      <c r="DF218" s="7"/>
      <c r="DG218" s="7"/>
      <c r="DH218" s="7"/>
      <c r="DI218" s="7"/>
      <c r="DJ218" s="7"/>
      <c r="DK218" s="50"/>
      <c r="DL218" s="50"/>
      <c r="DM218" s="50"/>
      <c r="DN218" s="51"/>
      <c r="DO218" s="59"/>
      <c r="DP218" s="46"/>
      <c r="DQ218" s="46"/>
      <c r="DR218" s="46"/>
      <c r="DS218" s="46"/>
      <c r="DT218" s="49"/>
      <c r="DU218" s="46"/>
      <c r="DV218" s="50"/>
      <c r="DW218" s="50"/>
      <c r="DX218" s="51"/>
      <c r="DY218" s="50"/>
      <c r="DZ218" s="50"/>
      <c r="EA218" s="50"/>
      <c r="EB218" s="51"/>
      <c r="EC218" s="5"/>
      <c r="ED218" s="59"/>
      <c r="EE218" s="46"/>
      <c r="EF218" s="46"/>
      <c r="EG218" s="46"/>
      <c r="EH218" s="46"/>
      <c r="EI218" s="49"/>
      <c r="EJ218" s="46"/>
      <c r="EK218" s="50"/>
      <c r="EL218" s="50"/>
      <c r="EM218" s="51"/>
      <c r="EN218" s="50"/>
      <c r="EO218" s="50"/>
      <c r="EP218" s="50"/>
      <c r="EQ218" s="7"/>
      <c r="ER218" s="5"/>
      <c r="ES218">
        <f t="shared" si="35"/>
        <v>0</v>
      </c>
      <c r="EU218" s="16"/>
      <c r="EW218" s="16"/>
      <c r="EX218" s="16"/>
      <c r="EY218" s="16"/>
      <c r="FD218" s="16"/>
      <c r="FP218" s="16"/>
    </row>
    <row r="219" spans="1:172" x14ac:dyDescent="0.15">
      <c r="A219" s="47">
        <v>1000200</v>
      </c>
      <c r="B219" s="5"/>
      <c r="C219" s="45" t="str">
        <f>IF(A219="","",DBCS(VLOOKUP(A219,入力シート!A:E,3,FALSE)))</f>
        <v/>
      </c>
      <c r="D219" s="50"/>
      <c r="E219" s="50"/>
      <c r="F219" s="7"/>
      <c r="G219" s="123"/>
      <c r="H219" s="45"/>
      <c r="I219" s="51"/>
      <c r="J219" s="45"/>
      <c r="K219" s="51"/>
      <c r="L219" s="5"/>
      <c r="M219" s="10"/>
      <c r="N219" s="51"/>
      <c r="O219" s="123"/>
      <c r="P219" s="48"/>
      <c r="Q219" s="60"/>
      <c r="R219" s="51"/>
      <c r="S219" s="48"/>
      <c r="T219" s="51"/>
      <c r="U219" s="10"/>
      <c r="V219" s="59"/>
      <c r="W219" s="49"/>
      <c r="X219" s="59"/>
      <c r="Y219" s="49"/>
      <c r="Z219" s="59"/>
      <c r="AA219" s="49"/>
      <c r="AB219" s="46"/>
      <c r="AC219" s="48"/>
      <c r="AD219" s="45"/>
      <c r="AE219" s="50"/>
      <c r="AF219" s="50"/>
      <c r="AG219" s="51"/>
      <c r="AH219" s="45"/>
      <c r="AI219" s="46"/>
      <c r="AJ219" s="46"/>
      <c r="AK219" s="49"/>
      <c r="AL219" s="46"/>
      <c r="AM219" s="46"/>
      <c r="AN219" s="46"/>
      <c r="AO219" s="46"/>
      <c r="AP219" s="45"/>
      <c r="AQ219" s="50"/>
      <c r="AR219" s="60"/>
      <c r="AS219" s="50"/>
      <c r="AT219" s="58"/>
      <c r="AU219" s="50"/>
      <c r="AV219" s="60"/>
      <c r="AW219" s="60"/>
      <c r="AX219" s="60"/>
      <c r="AY219" s="129"/>
      <c r="AZ219" s="105"/>
      <c r="BA219" s="46"/>
      <c r="BB219" s="50"/>
      <c r="BC219" s="50"/>
      <c r="BD219" s="50"/>
      <c r="BE219" s="50"/>
      <c r="BF219" s="51"/>
      <c r="BG219" s="10"/>
      <c r="BH219" s="51"/>
      <c r="BI219" s="46"/>
      <c r="BJ219" s="50"/>
      <c r="BK219" s="50"/>
      <c r="BL219" s="50"/>
      <c r="BM219" s="50"/>
      <c r="BN219" s="51"/>
      <c r="BO219" s="50"/>
      <c r="BP219" s="50"/>
      <c r="BQ219" s="50"/>
      <c r="BR219" s="51"/>
      <c r="BS219" s="50"/>
      <c r="BT219" s="50"/>
      <c r="BU219" s="50"/>
      <c r="BV219" s="51"/>
      <c r="BW219" s="103"/>
      <c r="BX219" s="10"/>
      <c r="BY219" s="7"/>
      <c r="BZ219" s="7"/>
      <c r="CA219" s="7"/>
      <c r="CB219" s="7"/>
      <c r="CC219" s="7"/>
      <c r="CD219" s="108"/>
      <c r="CE219" s="59"/>
      <c r="CF219" s="60"/>
      <c r="CG219" s="60"/>
      <c r="CH219" s="60"/>
      <c r="CI219" s="60"/>
      <c r="CJ219" s="51"/>
      <c r="CK219" s="10"/>
      <c r="CL219" s="51"/>
      <c r="CM219" s="50"/>
      <c r="CN219" s="50"/>
      <c r="CO219" s="50"/>
      <c r="CP219" s="50"/>
      <c r="CQ219" s="50"/>
      <c r="CR219" s="51"/>
      <c r="CS219" s="50"/>
      <c r="CT219" s="50"/>
      <c r="CU219" s="50"/>
      <c r="CV219" s="51"/>
      <c r="CW219" s="50"/>
      <c r="CX219" s="50"/>
      <c r="CY219" s="50"/>
      <c r="CZ219" s="51"/>
      <c r="DA219" s="103"/>
      <c r="DB219" s="7"/>
      <c r="DC219" s="7"/>
      <c r="DD219" s="7"/>
      <c r="DE219" s="50"/>
      <c r="DF219" s="7"/>
      <c r="DG219" s="7"/>
      <c r="DH219" s="7"/>
      <c r="DI219" s="7"/>
      <c r="DJ219" s="7"/>
      <c r="DK219" s="50"/>
      <c r="DL219" s="50"/>
      <c r="DM219" s="50"/>
      <c r="DN219" s="51"/>
      <c r="DO219" s="59"/>
      <c r="DP219" s="46"/>
      <c r="DQ219" s="46"/>
      <c r="DR219" s="46"/>
      <c r="DS219" s="46"/>
      <c r="DT219" s="49"/>
      <c r="DU219" s="46"/>
      <c r="DV219" s="50"/>
      <c r="DW219" s="50"/>
      <c r="DX219" s="51"/>
      <c r="DY219" s="50"/>
      <c r="DZ219" s="50"/>
      <c r="EA219" s="50"/>
      <c r="EB219" s="51"/>
      <c r="EC219" s="5"/>
      <c r="ED219" s="59"/>
      <c r="EE219" s="46"/>
      <c r="EF219" s="46"/>
      <c r="EG219" s="46"/>
      <c r="EH219" s="46"/>
      <c r="EI219" s="49"/>
      <c r="EJ219" s="46"/>
      <c r="EK219" s="50"/>
      <c r="EL219" s="50"/>
      <c r="EM219" s="51"/>
      <c r="EN219" s="50"/>
      <c r="EO219" s="50"/>
      <c r="EP219" s="50"/>
      <c r="EQ219" s="7"/>
      <c r="ER219" s="5"/>
      <c r="ES219">
        <f t="shared" si="35"/>
        <v>0</v>
      </c>
      <c r="EU219" s="16"/>
      <c r="EW219" s="16"/>
      <c r="EX219" s="16"/>
      <c r="EY219" s="16"/>
      <c r="FD219" s="16"/>
      <c r="FP219" s="16"/>
    </row>
    <row r="220" spans="1:172" x14ac:dyDescent="0.15">
      <c r="A220" s="47">
        <v>1000201</v>
      </c>
      <c r="B220" s="5"/>
      <c r="C220" s="45" t="str">
        <f>IF(A220="","",DBCS(VLOOKUP(A220,入力シート!A:E,3,FALSE)))</f>
        <v/>
      </c>
      <c r="D220" s="50"/>
      <c r="E220" s="50"/>
      <c r="F220" s="7"/>
      <c r="G220" s="123"/>
      <c r="H220" s="45"/>
      <c r="I220" s="51"/>
      <c r="J220" s="45"/>
      <c r="K220" s="51"/>
      <c r="L220" s="5"/>
      <c r="M220" s="10"/>
      <c r="N220" s="51"/>
      <c r="O220" s="123"/>
      <c r="P220" s="48"/>
      <c r="Q220" s="60"/>
      <c r="R220" s="51"/>
      <c r="S220" s="48"/>
      <c r="T220" s="51"/>
      <c r="U220" s="10"/>
      <c r="V220" s="59"/>
      <c r="W220" s="49"/>
      <c r="X220" s="59"/>
      <c r="Y220" s="49"/>
      <c r="Z220" s="59"/>
      <c r="AA220" s="49"/>
      <c r="AB220" s="46"/>
      <c r="AC220" s="48"/>
      <c r="AD220" s="45"/>
      <c r="AE220" s="50"/>
      <c r="AF220" s="50"/>
      <c r="AG220" s="51"/>
      <c r="AH220" s="45"/>
      <c r="AI220" s="46"/>
      <c r="AJ220" s="46"/>
      <c r="AK220" s="49"/>
      <c r="AL220" s="46"/>
      <c r="AM220" s="46"/>
      <c r="AN220" s="46"/>
      <c r="AO220" s="46"/>
      <c r="AP220" s="45"/>
      <c r="AQ220" s="50"/>
      <c r="AR220" s="60"/>
      <c r="AS220" s="50"/>
      <c r="AT220" s="58"/>
      <c r="AU220" s="50"/>
      <c r="AV220" s="60"/>
      <c r="AW220" s="60"/>
      <c r="AX220" s="60"/>
      <c r="AY220" s="129"/>
      <c r="AZ220" s="105"/>
      <c r="BA220" s="46"/>
      <c r="BB220" s="50"/>
      <c r="BC220" s="50"/>
      <c r="BD220" s="50"/>
      <c r="BE220" s="50"/>
      <c r="BF220" s="51"/>
      <c r="BG220" s="10"/>
      <c r="BH220" s="51"/>
      <c r="BI220" s="46"/>
      <c r="BJ220" s="50"/>
      <c r="BK220" s="50"/>
      <c r="BL220" s="50"/>
      <c r="BM220" s="50"/>
      <c r="BN220" s="51"/>
      <c r="BO220" s="50"/>
      <c r="BP220" s="50"/>
      <c r="BQ220" s="50"/>
      <c r="BR220" s="51"/>
      <c r="BS220" s="50"/>
      <c r="BT220" s="50"/>
      <c r="BU220" s="50"/>
      <c r="BV220" s="51"/>
      <c r="BW220" s="103"/>
      <c r="BX220" s="10"/>
      <c r="BY220" s="7"/>
      <c r="BZ220" s="7"/>
      <c r="CA220" s="7"/>
      <c r="CB220" s="7"/>
      <c r="CC220" s="7"/>
      <c r="CD220" s="108"/>
      <c r="CE220" s="59"/>
      <c r="CF220" s="60"/>
      <c r="CG220" s="60"/>
      <c r="CH220" s="60"/>
      <c r="CI220" s="60"/>
      <c r="CJ220" s="51"/>
      <c r="CK220" s="10"/>
      <c r="CL220" s="51"/>
      <c r="CM220" s="50"/>
      <c r="CN220" s="50"/>
      <c r="CO220" s="50"/>
      <c r="CP220" s="50"/>
      <c r="CQ220" s="50"/>
      <c r="CR220" s="51"/>
      <c r="CS220" s="50"/>
      <c r="CT220" s="50"/>
      <c r="CU220" s="50"/>
      <c r="CV220" s="51"/>
      <c r="CW220" s="50"/>
      <c r="CX220" s="50"/>
      <c r="CY220" s="50"/>
      <c r="CZ220" s="51"/>
      <c r="DA220" s="103"/>
      <c r="DB220" s="7"/>
      <c r="DC220" s="7"/>
      <c r="DD220" s="7"/>
      <c r="DE220" s="50"/>
      <c r="DF220" s="7"/>
      <c r="DG220" s="7"/>
      <c r="DH220" s="7"/>
      <c r="DI220" s="7"/>
      <c r="DJ220" s="7"/>
      <c r="DK220" s="50"/>
      <c r="DL220" s="50"/>
      <c r="DM220" s="50"/>
      <c r="DN220" s="51"/>
      <c r="DO220" s="59"/>
      <c r="DP220" s="46"/>
      <c r="DQ220" s="46"/>
      <c r="DR220" s="46"/>
      <c r="DS220" s="46"/>
      <c r="DT220" s="49"/>
      <c r="DU220" s="46"/>
      <c r="DV220" s="50"/>
      <c r="DW220" s="50"/>
      <c r="DX220" s="51"/>
      <c r="DY220" s="50"/>
      <c r="DZ220" s="50"/>
      <c r="EA220" s="50"/>
      <c r="EB220" s="51"/>
      <c r="EC220" s="5"/>
      <c r="ED220" s="59"/>
      <c r="EE220" s="46"/>
      <c r="EF220" s="46"/>
      <c r="EG220" s="46"/>
      <c r="EH220" s="46"/>
      <c r="EI220" s="49"/>
      <c r="EJ220" s="46"/>
      <c r="EK220" s="50"/>
      <c r="EL220" s="50"/>
      <c r="EM220" s="51"/>
      <c r="EN220" s="50"/>
      <c r="EO220" s="50"/>
      <c r="EP220" s="50"/>
      <c r="EQ220" s="7"/>
      <c r="ER220" s="5"/>
      <c r="ES220">
        <f t="shared" si="35"/>
        <v>0</v>
      </c>
      <c r="EU220" s="16"/>
      <c r="EW220" s="16"/>
      <c r="EX220" s="16"/>
      <c r="EY220" s="16"/>
      <c r="FD220" s="16"/>
      <c r="FP220" s="16"/>
    </row>
    <row r="221" spans="1:172" x14ac:dyDescent="0.15">
      <c r="A221" s="47">
        <v>1000202</v>
      </c>
      <c r="B221" s="5"/>
      <c r="C221" s="45" t="str">
        <f>IF(A221="","",DBCS(VLOOKUP(A221,入力シート!A:E,3,FALSE)))</f>
        <v/>
      </c>
      <c r="D221" s="50"/>
      <c r="E221" s="50"/>
      <c r="F221" s="7"/>
      <c r="G221" s="123"/>
      <c r="H221" s="45"/>
      <c r="I221" s="51"/>
      <c r="J221" s="45"/>
      <c r="K221" s="51"/>
      <c r="L221" s="5"/>
      <c r="M221" s="10"/>
      <c r="N221" s="51"/>
      <c r="O221" s="123"/>
      <c r="P221" s="48"/>
      <c r="Q221" s="60"/>
      <c r="R221" s="51"/>
      <c r="S221" s="48"/>
      <c r="T221" s="51"/>
      <c r="U221" s="10"/>
      <c r="V221" s="59"/>
      <c r="W221" s="49"/>
      <c r="X221" s="59"/>
      <c r="Y221" s="49"/>
      <c r="Z221" s="59"/>
      <c r="AA221" s="49"/>
      <c r="AB221" s="46"/>
      <c r="AC221" s="48"/>
      <c r="AD221" s="45"/>
      <c r="AE221" s="50"/>
      <c r="AF221" s="50"/>
      <c r="AG221" s="51"/>
      <c r="AH221" s="45"/>
      <c r="AI221" s="46"/>
      <c r="AJ221" s="46"/>
      <c r="AK221" s="49"/>
      <c r="AL221" s="46"/>
      <c r="AM221" s="46"/>
      <c r="AN221" s="46"/>
      <c r="AO221" s="46"/>
      <c r="AP221" s="45"/>
      <c r="AQ221" s="50"/>
      <c r="AR221" s="60"/>
      <c r="AS221" s="50"/>
      <c r="AT221" s="58"/>
      <c r="AU221" s="50"/>
      <c r="AV221" s="60"/>
      <c r="AW221" s="60"/>
      <c r="AX221" s="60"/>
      <c r="AY221" s="129"/>
      <c r="AZ221" s="105"/>
      <c r="BA221" s="46"/>
      <c r="BB221" s="50"/>
      <c r="BC221" s="50"/>
      <c r="BD221" s="50"/>
      <c r="BE221" s="50"/>
      <c r="BF221" s="51"/>
      <c r="BG221" s="10"/>
      <c r="BH221" s="51"/>
      <c r="BI221" s="46"/>
      <c r="BJ221" s="50"/>
      <c r="BK221" s="50"/>
      <c r="BL221" s="50"/>
      <c r="BM221" s="50"/>
      <c r="BN221" s="51"/>
      <c r="BO221" s="50"/>
      <c r="BP221" s="50"/>
      <c r="BQ221" s="50"/>
      <c r="BR221" s="51"/>
      <c r="BS221" s="50"/>
      <c r="BT221" s="50"/>
      <c r="BU221" s="50"/>
      <c r="BV221" s="51"/>
      <c r="BW221" s="103"/>
      <c r="BX221" s="10"/>
      <c r="BY221" s="7"/>
      <c r="BZ221" s="7"/>
      <c r="CA221" s="7"/>
      <c r="CB221" s="7"/>
      <c r="CC221" s="7"/>
      <c r="CD221" s="108"/>
      <c r="CE221" s="59"/>
      <c r="CF221" s="60"/>
      <c r="CG221" s="60"/>
      <c r="CH221" s="60"/>
      <c r="CI221" s="60"/>
      <c r="CJ221" s="51"/>
      <c r="CK221" s="10"/>
      <c r="CL221" s="51"/>
      <c r="CM221" s="50"/>
      <c r="CN221" s="50"/>
      <c r="CO221" s="50"/>
      <c r="CP221" s="50"/>
      <c r="CQ221" s="50"/>
      <c r="CR221" s="51"/>
      <c r="CS221" s="50"/>
      <c r="CT221" s="50"/>
      <c r="CU221" s="50"/>
      <c r="CV221" s="51"/>
      <c r="CW221" s="50"/>
      <c r="CX221" s="50"/>
      <c r="CY221" s="50"/>
      <c r="CZ221" s="51"/>
      <c r="DA221" s="103"/>
      <c r="DB221" s="7"/>
      <c r="DC221" s="7"/>
      <c r="DD221" s="7"/>
      <c r="DE221" s="50"/>
      <c r="DF221" s="7"/>
      <c r="DG221" s="7"/>
      <c r="DH221" s="7"/>
      <c r="DI221" s="7"/>
      <c r="DJ221" s="7"/>
      <c r="DK221" s="50"/>
      <c r="DL221" s="50"/>
      <c r="DM221" s="50"/>
      <c r="DN221" s="51"/>
      <c r="DO221" s="59"/>
      <c r="DP221" s="46"/>
      <c r="DQ221" s="46"/>
      <c r="DR221" s="46"/>
      <c r="DS221" s="46"/>
      <c r="DT221" s="49"/>
      <c r="DU221" s="46"/>
      <c r="DV221" s="50"/>
      <c r="DW221" s="50"/>
      <c r="DX221" s="51"/>
      <c r="DY221" s="50"/>
      <c r="DZ221" s="50"/>
      <c r="EA221" s="50"/>
      <c r="EB221" s="51"/>
      <c r="EC221" s="5"/>
      <c r="ED221" s="59"/>
      <c r="EE221" s="46"/>
      <c r="EF221" s="46"/>
      <c r="EG221" s="46"/>
      <c r="EH221" s="46"/>
      <c r="EI221" s="49"/>
      <c r="EJ221" s="46"/>
      <c r="EK221" s="50"/>
      <c r="EL221" s="50"/>
      <c r="EM221" s="51"/>
      <c r="EN221" s="50"/>
      <c r="EO221" s="50"/>
      <c r="EP221" s="50"/>
      <c r="EQ221" s="7"/>
      <c r="ER221" s="5"/>
      <c r="ES221">
        <f t="shared" si="35"/>
        <v>0</v>
      </c>
      <c r="EU221" s="16"/>
      <c r="EW221" s="16"/>
      <c r="EX221" s="16"/>
      <c r="EY221" s="16"/>
      <c r="FD221" s="16"/>
      <c r="FP221" s="16"/>
    </row>
    <row r="222" spans="1:172" x14ac:dyDescent="0.15">
      <c r="A222" s="47">
        <v>1000203</v>
      </c>
      <c r="B222" s="5"/>
      <c r="C222" s="45" t="str">
        <f>IF(A222="","",DBCS(VLOOKUP(A222,入力シート!A:E,3,FALSE)))</f>
        <v/>
      </c>
      <c r="D222" s="50"/>
      <c r="E222" s="50"/>
      <c r="F222" s="7"/>
      <c r="G222" s="123"/>
      <c r="H222" s="45"/>
      <c r="I222" s="51"/>
      <c r="J222" s="45"/>
      <c r="K222" s="51"/>
      <c r="L222" s="5"/>
      <c r="M222" s="10"/>
      <c r="N222" s="51"/>
      <c r="O222" s="123"/>
      <c r="P222" s="48"/>
      <c r="Q222" s="60"/>
      <c r="R222" s="51"/>
      <c r="S222" s="48"/>
      <c r="T222" s="51"/>
      <c r="U222" s="10"/>
      <c r="V222" s="59"/>
      <c r="W222" s="49"/>
      <c r="X222" s="59"/>
      <c r="Y222" s="49"/>
      <c r="Z222" s="59"/>
      <c r="AA222" s="49"/>
      <c r="AB222" s="46"/>
      <c r="AC222" s="48"/>
      <c r="AD222" s="45"/>
      <c r="AE222" s="50"/>
      <c r="AF222" s="50"/>
      <c r="AG222" s="51"/>
      <c r="AH222" s="45"/>
      <c r="AI222" s="46"/>
      <c r="AJ222" s="46"/>
      <c r="AK222" s="49"/>
      <c r="AL222" s="46"/>
      <c r="AM222" s="46"/>
      <c r="AN222" s="46"/>
      <c r="AO222" s="46"/>
      <c r="AP222" s="45"/>
      <c r="AQ222" s="50"/>
      <c r="AR222" s="60"/>
      <c r="AS222" s="50"/>
      <c r="AT222" s="58"/>
      <c r="AU222" s="50"/>
      <c r="AV222" s="60"/>
      <c r="AW222" s="60"/>
      <c r="AX222" s="60"/>
      <c r="AY222" s="129"/>
      <c r="AZ222" s="105"/>
      <c r="BA222" s="46"/>
      <c r="BB222" s="50"/>
      <c r="BC222" s="50"/>
      <c r="BD222" s="50"/>
      <c r="BE222" s="50"/>
      <c r="BF222" s="51"/>
      <c r="BG222" s="10"/>
      <c r="BH222" s="51"/>
      <c r="BI222" s="46"/>
      <c r="BJ222" s="50"/>
      <c r="BK222" s="50"/>
      <c r="BL222" s="50"/>
      <c r="BM222" s="50"/>
      <c r="BN222" s="51"/>
      <c r="BO222" s="50"/>
      <c r="BP222" s="50"/>
      <c r="BQ222" s="50"/>
      <c r="BR222" s="51"/>
      <c r="BS222" s="50"/>
      <c r="BT222" s="50"/>
      <c r="BU222" s="50"/>
      <c r="BV222" s="51"/>
      <c r="BW222" s="103"/>
      <c r="BX222" s="10"/>
      <c r="BY222" s="7"/>
      <c r="BZ222" s="7"/>
      <c r="CA222" s="7"/>
      <c r="CB222" s="7"/>
      <c r="CC222" s="7"/>
      <c r="CD222" s="108"/>
      <c r="CE222" s="59"/>
      <c r="CF222" s="60"/>
      <c r="CG222" s="60"/>
      <c r="CH222" s="60"/>
      <c r="CI222" s="60"/>
      <c r="CJ222" s="51"/>
      <c r="CK222" s="10"/>
      <c r="CL222" s="51"/>
      <c r="CM222" s="50"/>
      <c r="CN222" s="50"/>
      <c r="CO222" s="50"/>
      <c r="CP222" s="50"/>
      <c r="CQ222" s="50"/>
      <c r="CR222" s="51"/>
      <c r="CS222" s="50"/>
      <c r="CT222" s="50"/>
      <c r="CU222" s="50"/>
      <c r="CV222" s="51"/>
      <c r="CW222" s="50"/>
      <c r="CX222" s="50"/>
      <c r="CY222" s="50"/>
      <c r="CZ222" s="51"/>
      <c r="DA222" s="103"/>
      <c r="DB222" s="7"/>
      <c r="DC222" s="7"/>
      <c r="DD222" s="7"/>
      <c r="DE222" s="50"/>
      <c r="DF222" s="7"/>
      <c r="DG222" s="7"/>
      <c r="DH222" s="7"/>
      <c r="DI222" s="7"/>
      <c r="DJ222" s="7"/>
      <c r="DK222" s="50"/>
      <c r="DL222" s="50"/>
      <c r="DM222" s="50"/>
      <c r="DN222" s="51"/>
      <c r="DO222" s="59"/>
      <c r="DP222" s="46"/>
      <c r="DQ222" s="46"/>
      <c r="DR222" s="46"/>
      <c r="DS222" s="46"/>
      <c r="DT222" s="49"/>
      <c r="DU222" s="46"/>
      <c r="DV222" s="50"/>
      <c r="DW222" s="50"/>
      <c r="DX222" s="51"/>
      <c r="DY222" s="50"/>
      <c r="DZ222" s="50"/>
      <c r="EA222" s="50"/>
      <c r="EB222" s="51"/>
      <c r="EC222" s="5"/>
      <c r="ED222" s="59"/>
      <c r="EE222" s="46"/>
      <c r="EF222" s="46"/>
      <c r="EG222" s="46"/>
      <c r="EH222" s="46"/>
      <c r="EI222" s="49"/>
      <c r="EJ222" s="46"/>
      <c r="EK222" s="50"/>
      <c r="EL222" s="50"/>
      <c r="EM222" s="51"/>
      <c r="EN222" s="50"/>
      <c r="EO222" s="50"/>
      <c r="EP222" s="50"/>
      <c r="EQ222" s="7"/>
      <c r="ER222" s="5"/>
      <c r="ES222">
        <f t="shared" si="35"/>
        <v>0</v>
      </c>
      <c r="EU222" s="16"/>
      <c r="EW222" s="16"/>
      <c r="EX222" s="16"/>
      <c r="EY222" s="16"/>
      <c r="FD222" s="16"/>
      <c r="FP222" s="16"/>
    </row>
    <row r="223" spans="1:172" x14ac:dyDescent="0.15">
      <c r="A223" s="47">
        <v>1000204</v>
      </c>
      <c r="B223" s="5"/>
      <c r="C223" s="45" t="str">
        <f>IF(A223="","",DBCS(VLOOKUP(A223,入力シート!A:E,3,FALSE)))</f>
        <v/>
      </c>
      <c r="D223" s="50"/>
      <c r="E223" s="50"/>
      <c r="F223" s="7"/>
      <c r="G223" s="123"/>
      <c r="H223" s="45"/>
      <c r="I223" s="51"/>
      <c r="J223" s="45"/>
      <c r="K223" s="51"/>
      <c r="L223" s="5"/>
      <c r="M223" s="10"/>
      <c r="N223" s="51"/>
      <c r="O223" s="123"/>
      <c r="P223" s="48"/>
      <c r="Q223" s="60"/>
      <c r="R223" s="51"/>
      <c r="S223" s="48"/>
      <c r="T223" s="51"/>
      <c r="U223" s="10"/>
      <c r="V223" s="59"/>
      <c r="W223" s="49"/>
      <c r="X223" s="59"/>
      <c r="Y223" s="49"/>
      <c r="Z223" s="59"/>
      <c r="AA223" s="49"/>
      <c r="AB223" s="46"/>
      <c r="AC223" s="48"/>
      <c r="AD223" s="45"/>
      <c r="AE223" s="50"/>
      <c r="AF223" s="50"/>
      <c r="AG223" s="51"/>
      <c r="AH223" s="45"/>
      <c r="AI223" s="46"/>
      <c r="AJ223" s="46"/>
      <c r="AK223" s="49"/>
      <c r="AL223" s="46"/>
      <c r="AM223" s="46"/>
      <c r="AN223" s="46"/>
      <c r="AO223" s="46"/>
      <c r="AP223" s="45"/>
      <c r="AQ223" s="50"/>
      <c r="AR223" s="60"/>
      <c r="AS223" s="50"/>
      <c r="AT223" s="58"/>
      <c r="AU223" s="50"/>
      <c r="AV223" s="60"/>
      <c r="AW223" s="60"/>
      <c r="AX223" s="60"/>
      <c r="AY223" s="129"/>
      <c r="AZ223" s="105"/>
      <c r="BA223" s="46"/>
      <c r="BB223" s="50"/>
      <c r="BC223" s="50"/>
      <c r="BD223" s="50"/>
      <c r="BE223" s="50"/>
      <c r="BF223" s="51"/>
      <c r="BG223" s="10"/>
      <c r="BH223" s="51"/>
      <c r="BI223" s="46"/>
      <c r="BJ223" s="50"/>
      <c r="BK223" s="50"/>
      <c r="BL223" s="50"/>
      <c r="BM223" s="50"/>
      <c r="BN223" s="51"/>
      <c r="BO223" s="50"/>
      <c r="BP223" s="50"/>
      <c r="BQ223" s="50"/>
      <c r="BR223" s="51"/>
      <c r="BS223" s="50"/>
      <c r="BT223" s="50"/>
      <c r="BU223" s="50"/>
      <c r="BV223" s="51"/>
      <c r="BW223" s="103"/>
      <c r="BX223" s="10"/>
      <c r="BY223" s="7"/>
      <c r="BZ223" s="7"/>
      <c r="CA223" s="7"/>
      <c r="CB223" s="7"/>
      <c r="CC223" s="7"/>
      <c r="CD223" s="108"/>
      <c r="CE223" s="59"/>
      <c r="CF223" s="60"/>
      <c r="CG223" s="60"/>
      <c r="CH223" s="60"/>
      <c r="CI223" s="60"/>
      <c r="CJ223" s="51"/>
      <c r="CK223" s="10"/>
      <c r="CL223" s="51"/>
      <c r="CM223" s="50"/>
      <c r="CN223" s="50"/>
      <c r="CO223" s="50"/>
      <c r="CP223" s="50"/>
      <c r="CQ223" s="50"/>
      <c r="CR223" s="51"/>
      <c r="CS223" s="50"/>
      <c r="CT223" s="50"/>
      <c r="CU223" s="50"/>
      <c r="CV223" s="51"/>
      <c r="CW223" s="50"/>
      <c r="CX223" s="50"/>
      <c r="CY223" s="50"/>
      <c r="CZ223" s="51"/>
      <c r="DA223" s="103"/>
      <c r="DB223" s="7"/>
      <c r="DC223" s="7"/>
      <c r="DD223" s="7"/>
      <c r="DE223" s="50"/>
      <c r="DF223" s="7"/>
      <c r="DG223" s="7"/>
      <c r="DH223" s="7"/>
      <c r="DI223" s="7"/>
      <c r="DJ223" s="7"/>
      <c r="DK223" s="50"/>
      <c r="DL223" s="50"/>
      <c r="DM223" s="50"/>
      <c r="DN223" s="51"/>
      <c r="DO223" s="59"/>
      <c r="DP223" s="46"/>
      <c r="DQ223" s="46"/>
      <c r="DR223" s="46"/>
      <c r="DS223" s="46"/>
      <c r="DT223" s="49"/>
      <c r="DU223" s="46"/>
      <c r="DV223" s="50"/>
      <c r="DW223" s="50"/>
      <c r="DX223" s="51"/>
      <c r="DY223" s="50"/>
      <c r="DZ223" s="50"/>
      <c r="EA223" s="50"/>
      <c r="EB223" s="51"/>
      <c r="EC223" s="5"/>
      <c r="ED223" s="59"/>
      <c r="EE223" s="46"/>
      <c r="EF223" s="46"/>
      <c r="EG223" s="46"/>
      <c r="EH223" s="46"/>
      <c r="EI223" s="49"/>
      <c r="EJ223" s="46"/>
      <c r="EK223" s="50"/>
      <c r="EL223" s="50"/>
      <c r="EM223" s="51"/>
      <c r="EN223" s="50"/>
      <c r="EO223" s="50"/>
      <c r="EP223" s="50"/>
      <c r="EQ223" s="7"/>
      <c r="ER223" s="5"/>
      <c r="ES223">
        <f t="shared" si="35"/>
        <v>0</v>
      </c>
      <c r="EU223" s="16"/>
      <c r="EW223" s="16"/>
      <c r="EX223" s="16"/>
      <c r="EY223" s="16"/>
      <c r="FD223" s="16"/>
      <c r="FP223" s="16"/>
    </row>
    <row r="224" spans="1:172" x14ac:dyDescent="0.15">
      <c r="A224" s="47">
        <v>1000205</v>
      </c>
      <c r="B224" s="5"/>
      <c r="C224" s="45" t="str">
        <f>IF(A224="","",DBCS(VLOOKUP(A224,入力シート!A:E,3,FALSE)))</f>
        <v/>
      </c>
      <c r="D224" s="50"/>
      <c r="E224" s="50"/>
      <c r="F224" s="7"/>
      <c r="G224" s="123"/>
      <c r="H224" s="45"/>
      <c r="I224" s="51"/>
      <c r="J224" s="45"/>
      <c r="K224" s="51"/>
      <c r="L224" s="5"/>
      <c r="M224" s="10"/>
      <c r="N224" s="51"/>
      <c r="O224" s="123"/>
      <c r="P224" s="48"/>
      <c r="Q224" s="60"/>
      <c r="R224" s="51"/>
      <c r="S224" s="48"/>
      <c r="T224" s="51"/>
      <c r="U224" s="10"/>
      <c r="V224" s="59"/>
      <c r="W224" s="49"/>
      <c r="X224" s="59"/>
      <c r="Y224" s="49"/>
      <c r="Z224" s="59"/>
      <c r="AA224" s="49"/>
      <c r="AB224" s="46"/>
      <c r="AC224" s="48"/>
      <c r="AD224" s="45"/>
      <c r="AE224" s="50"/>
      <c r="AF224" s="50"/>
      <c r="AG224" s="51"/>
      <c r="AH224" s="45"/>
      <c r="AI224" s="46"/>
      <c r="AJ224" s="46"/>
      <c r="AK224" s="49"/>
      <c r="AL224" s="46"/>
      <c r="AM224" s="46"/>
      <c r="AN224" s="46"/>
      <c r="AO224" s="46"/>
      <c r="AP224" s="45"/>
      <c r="AQ224" s="50"/>
      <c r="AR224" s="60"/>
      <c r="AS224" s="50"/>
      <c r="AT224" s="58"/>
      <c r="AU224" s="50"/>
      <c r="AV224" s="60"/>
      <c r="AW224" s="60"/>
      <c r="AX224" s="60"/>
      <c r="AY224" s="129"/>
      <c r="AZ224" s="105"/>
      <c r="BA224" s="46"/>
      <c r="BB224" s="50"/>
      <c r="BC224" s="50"/>
      <c r="BD224" s="50"/>
      <c r="BE224" s="50"/>
      <c r="BF224" s="51"/>
      <c r="BG224" s="10"/>
      <c r="BH224" s="51"/>
      <c r="BI224" s="46"/>
      <c r="BJ224" s="50"/>
      <c r="BK224" s="50"/>
      <c r="BL224" s="50"/>
      <c r="BM224" s="50"/>
      <c r="BN224" s="51"/>
      <c r="BO224" s="50"/>
      <c r="BP224" s="50"/>
      <c r="BQ224" s="50"/>
      <c r="BR224" s="51"/>
      <c r="BS224" s="50"/>
      <c r="BT224" s="50"/>
      <c r="BU224" s="50"/>
      <c r="BV224" s="51"/>
      <c r="BW224" s="103"/>
      <c r="BX224" s="10"/>
      <c r="BY224" s="7"/>
      <c r="BZ224" s="7"/>
      <c r="CA224" s="7"/>
      <c r="CB224" s="7"/>
      <c r="CC224" s="7"/>
      <c r="CD224" s="108"/>
      <c r="CE224" s="59"/>
      <c r="CF224" s="60"/>
      <c r="CG224" s="60"/>
      <c r="CH224" s="60"/>
      <c r="CI224" s="60"/>
      <c r="CJ224" s="51"/>
      <c r="CK224" s="10"/>
      <c r="CL224" s="51"/>
      <c r="CM224" s="50"/>
      <c r="CN224" s="50"/>
      <c r="CO224" s="50"/>
      <c r="CP224" s="50"/>
      <c r="CQ224" s="50"/>
      <c r="CR224" s="51"/>
      <c r="CS224" s="50"/>
      <c r="CT224" s="50"/>
      <c r="CU224" s="50"/>
      <c r="CV224" s="51"/>
      <c r="CW224" s="50"/>
      <c r="CX224" s="50"/>
      <c r="CY224" s="50"/>
      <c r="CZ224" s="51"/>
      <c r="DA224" s="103"/>
      <c r="DB224" s="7"/>
      <c r="DC224" s="7"/>
      <c r="DD224" s="7"/>
      <c r="DE224" s="50"/>
      <c r="DF224" s="7"/>
      <c r="DG224" s="7"/>
      <c r="DH224" s="7"/>
      <c r="DI224" s="7"/>
      <c r="DJ224" s="7"/>
      <c r="DK224" s="50"/>
      <c r="DL224" s="50"/>
      <c r="DM224" s="50"/>
      <c r="DN224" s="51"/>
      <c r="DO224" s="59"/>
      <c r="DP224" s="46"/>
      <c r="DQ224" s="46"/>
      <c r="DR224" s="46"/>
      <c r="DS224" s="46"/>
      <c r="DT224" s="49"/>
      <c r="DU224" s="46"/>
      <c r="DV224" s="50"/>
      <c r="DW224" s="50"/>
      <c r="DX224" s="51"/>
      <c r="DY224" s="50"/>
      <c r="DZ224" s="50"/>
      <c r="EA224" s="50"/>
      <c r="EB224" s="51"/>
      <c r="EC224" s="5"/>
      <c r="ED224" s="59"/>
      <c r="EE224" s="46"/>
      <c r="EF224" s="46"/>
      <c r="EG224" s="46"/>
      <c r="EH224" s="46"/>
      <c r="EI224" s="49"/>
      <c r="EJ224" s="46"/>
      <c r="EK224" s="50"/>
      <c r="EL224" s="50"/>
      <c r="EM224" s="51"/>
      <c r="EN224" s="50"/>
      <c r="EO224" s="50"/>
      <c r="EP224" s="50"/>
      <c r="EQ224" s="7"/>
      <c r="ER224" s="5"/>
      <c r="ES224">
        <f t="shared" si="35"/>
        <v>0</v>
      </c>
      <c r="EU224" s="16"/>
      <c r="EW224" s="16"/>
      <c r="EX224" s="16"/>
      <c r="EY224" s="16"/>
      <c r="FD224" s="16"/>
      <c r="FP224" s="16"/>
    </row>
    <row r="225" spans="1:172" x14ac:dyDescent="0.15">
      <c r="A225" s="47">
        <v>1000206</v>
      </c>
      <c r="B225" s="5"/>
      <c r="C225" s="45" t="str">
        <f>IF(A225="","",DBCS(VLOOKUP(A225,入力シート!A:E,3,FALSE)))</f>
        <v/>
      </c>
      <c r="D225" s="50"/>
      <c r="E225" s="50"/>
      <c r="F225" s="7"/>
      <c r="G225" s="123"/>
      <c r="H225" s="45"/>
      <c r="I225" s="51"/>
      <c r="J225" s="45"/>
      <c r="K225" s="51"/>
      <c r="L225" s="5"/>
      <c r="M225" s="10"/>
      <c r="N225" s="51"/>
      <c r="O225" s="123"/>
      <c r="P225" s="48"/>
      <c r="Q225" s="60"/>
      <c r="R225" s="51"/>
      <c r="S225" s="48"/>
      <c r="T225" s="51"/>
      <c r="U225" s="10"/>
      <c r="V225" s="59"/>
      <c r="W225" s="49"/>
      <c r="X225" s="59"/>
      <c r="Y225" s="49"/>
      <c r="Z225" s="59"/>
      <c r="AA225" s="49"/>
      <c r="AB225" s="46"/>
      <c r="AC225" s="48"/>
      <c r="AD225" s="45"/>
      <c r="AE225" s="50"/>
      <c r="AF225" s="50"/>
      <c r="AG225" s="51"/>
      <c r="AH225" s="45"/>
      <c r="AI225" s="46"/>
      <c r="AJ225" s="46"/>
      <c r="AK225" s="49"/>
      <c r="AL225" s="46"/>
      <c r="AM225" s="46"/>
      <c r="AN225" s="46"/>
      <c r="AO225" s="46"/>
      <c r="AP225" s="45"/>
      <c r="AQ225" s="50"/>
      <c r="AR225" s="60"/>
      <c r="AS225" s="50"/>
      <c r="AT225" s="58"/>
      <c r="AU225" s="50"/>
      <c r="AV225" s="60"/>
      <c r="AW225" s="60"/>
      <c r="AX225" s="60"/>
      <c r="AY225" s="129"/>
      <c r="AZ225" s="105"/>
      <c r="BA225" s="46"/>
      <c r="BB225" s="50"/>
      <c r="BC225" s="50"/>
      <c r="BD225" s="50"/>
      <c r="BE225" s="50"/>
      <c r="BF225" s="51"/>
      <c r="BG225" s="10"/>
      <c r="BH225" s="51"/>
      <c r="BI225" s="46"/>
      <c r="BJ225" s="50"/>
      <c r="BK225" s="50"/>
      <c r="BL225" s="50"/>
      <c r="BM225" s="50"/>
      <c r="BN225" s="51"/>
      <c r="BO225" s="50"/>
      <c r="BP225" s="50"/>
      <c r="BQ225" s="50"/>
      <c r="BR225" s="51"/>
      <c r="BS225" s="50"/>
      <c r="BT225" s="50"/>
      <c r="BU225" s="50"/>
      <c r="BV225" s="51"/>
      <c r="BW225" s="103"/>
      <c r="BX225" s="10"/>
      <c r="BY225" s="7"/>
      <c r="BZ225" s="7"/>
      <c r="CA225" s="7"/>
      <c r="CB225" s="7"/>
      <c r="CC225" s="7"/>
      <c r="CD225" s="108"/>
      <c r="CE225" s="59"/>
      <c r="CF225" s="60"/>
      <c r="CG225" s="60"/>
      <c r="CH225" s="60"/>
      <c r="CI225" s="60"/>
      <c r="CJ225" s="51"/>
      <c r="CK225" s="10"/>
      <c r="CL225" s="51"/>
      <c r="CM225" s="50"/>
      <c r="CN225" s="50"/>
      <c r="CO225" s="50"/>
      <c r="CP225" s="50"/>
      <c r="CQ225" s="50"/>
      <c r="CR225" s="51"/>
      <c r="CS225" s="50"/>
      <c r="CT225" s="50"/>
      <c r="CU225" s="50"/>
      <c r="CV225" s="51"/>
      <c r="CW225" s="50"/>
      <c r="CX225" s="50"/>
      <c r="CY225" s="50"/>
      <c r="CZ225" s="51"/>
      <c r="DA225" s="103"/>
      <c r="DB225" s="7"/>
      <c r="DC225" s="7"/>
      <c r="DD225" s="7"/>
      <c r="DE225" s="50"/>
      <c r="DF225" s="7"/>
      <c r="DG225" s="7"/>
      <c r="DH225" s="7"/>
      <c r="DI225" s="7"/>
      <c r="DJ225" s="7"/>
      <c r="DK225" s="50"/>
      <c r="DL225" s="50"/>
      <c r="DM225" s="50"/>
      <c r="DN225" s="51"/>
      <c r="DO225" s="59"/>
      <c r="DP225" s="46"/>
      <c r="DQ225" s="46"/>
      <c r="DR225" s="46"/>
      <c r="DS225" s="46"/>
      <c r="DT225" s="49"/>
      <c r="DU225" s="46"/>
      <c r="DV225" s="50"/>
      <c r="DW225" s="50"/>
      <c r="DX225" s="51"/>
      <c r="DY225" s="50"/>
      <c r="DZ225" s="50"/>
      <c r="EA225" s="50"/>
      <c r="EB225" s="51"/>
      <c r="EC225" s="5"/>
      <c r="ED225" s="59"/>
      <c r="EE225" s="46"/>
      <c r="EF225" s="46"/>
      <c r="EG225" s="46"/>
      <c r="EH225" s="46"/>
      <c r="EI225" s="49"/>
      <c r="EJ225" s="46"/>
      <c r="EK225" s="50"/>
      <c r="EL225" s="50"/>
      <c r="EM225" s="51"/>
      <c r="EN225" s="50"/>
      <c r="EO225" s="50"/>
      <c r="EP225" s="50"/>
      <c r="EQ225" s="7"/>
      <c r="ER225" s="5"/>
      <c r="ES225">
        <f t="shared" si="35"/>
        <v>0</v>
      </c>
      <c r="EU225" s="16"/>
      <c r="EW225" s="16"/>
      <c r="EX225" s="16"/>
      <c r="EY225" s="16"/>
      <c r="FD225" s="16"/>
      <c r="FP225" s="16"/>
    </row>
    <row r="226" spans="1:172" x14ac:dyDescent="0.15">
      <c r="A226" s="47">
        <v>1000207</v>
      </c>
      <c r="B226" s="5"/>
      <c r="C226" s="45" t="str">
        <f>IF(A226="","",DBCS(VLOOKUP(A226,入力シート!A:E,3,FALSE)))</f>
        <v/>
      </c>
      <c r="D226" s="50"/>
      <c r="E226" s="50"/>
      <c r="F226" s="7"/>
      <c r="G226" s="123"/>
      <c r="H226" s="45"/>
      <c r="I226" s="51"/>
      <c r="J226" s="45"/>
      <c r="K226" s="51"/>
      <c r="L226" s="5"/>
      <c r="M226" s="10"/>
      <c r="N226" s="51"/>
      <c r="O226" s="123"/>
      <c r="P226" s="48"/>
      <c r="Q226" s="60"/>
      <c r="R226" s="51"/>
      <c r="S226" s="48"/>
      <c r="T226" s="51"/>
      <c r="U226" s="10"/>
      <c r="V226" s="59"/>
      <c r="W226" s="49"/>
      <c r="X226" s="59"/>
      <c r="Y226" s="49"/>
      <c r="Z226" s="59"/>
      <c r="AA226" s="49"/>
      <c r="AB226" s="46"/>
      <c r="AC226" s="48"/>
      <c r="AD226" s="45"/>
      <c r="AE226" s="50"/>
      <c r="AF226" s="50"/>
      <c r="AG226" s="51"/>
      <c r="AH226" s="45"/>
      <c r="AI226" s="46"/>
      <c r="AJ226" s="46"/>
      <c r="AK226" s="49"/>
      <c r="AL226" s="46"/>
      <c r="AM226" s="46"/>
      <c r="AN226" s="46"/>
      <c r="AO226" s="46"/>
      <c r="AP226" s="45"/>
      <c r="AQ226" s="50"/>
      <c r="AR226" s="60"/>
      <c r="AS226" s="50"/>
      <c r="AT226" s="58"/>
      <c r="AU226" s="50"/>
      <c r="AV226" s="60"/>
      <c r="AW226" s="60"/>
      <c r="AX226" s="60"/>
      <c r="AY226" s="129"/>
      <c r="AZ226" s="105"/>
      <c r="BA226" s="46"/>
      <c r="BB226" s="50"/>
      <c r="BC226" s="50"/>
      <c r="BD226" s="50"/>
      <c r="BE226" s="50"/>
      <c r="BF226" s="51"/>
      <c r="BG226" s="10"/>
      <c r="BH226" s="51"/>
      <c r="BI226" s="46"/>
      <c r="BJ226" s="50"/>
      <c r="BK226" s="50"/>
      <c r="BL226" s="50"/>
      <c r="BM226" s="50"/>
      <c r="BN226" s="51"/>
      <c r="BO226" s="50"/>
      <c r="BP226" s="50"/>
      <c r="BQ226" s="50"/>
      <c r="BR226" s="51"/>
      <c r="BS226" s="50"/>
      <c r="BT226" s="50"/>
      <c r="BU226" s="50"/>
      <c r="BV226" s="51"/>
      <c r="BW226" s="103"/>
      <c r="BX226" s="10"/>
      <c r="BY226" s="7"/>
      <c r="BZ226" s="7"/>
      <c r="CA226" s="7"/>
      <c r="CB226" s="7"/>
      <c r="CC226" s="7"/>
      <c r="CD226" s="108"/>
      <c r="CE226" s="59"/>
      <c r="CF226" s="60"/>
      <c r="CG226" s="60"/>
      <c r="CH226" s="60"/>
      <c r="CI226" s="60"/>
      <c r="CJ226" s="51"/>
      <c r="CK226" s="10"/>
      <c r="CL226" s="51"/>
      <c r="CM226" s="50"/>
      <c r="CN226" s="50"/>
      <c r="CO226" s="50"/>
      <c r="CP226" s="50"/>
      <c r="CQ226" s="50"/>
      <c r="CR226" s="51"/>
      <c r="CS226" s="50"/>
      <c r="CT226" s="50"/>
      <c r="CU226" s="50"/>
      <c r="CV226" s="51"/>
      <c r="CW226" s="50"/>
      <c r="CX226" s="50"/>
      <c r="CY226" s="50"/>
      <c r="CZ226" s="51"/>
      <c r="DA226" s="103"/>
      <c r="DB226" s="7"/>
      <c r="DC226" s="7"/>
      <c r="DD226" s="7"/>
      <c r="DE226" s="50"/>
      <c r="DF226" s="7"/>
      <c r="DG226" s="7"/>
      <c r="DH226" s="7"/>
      <c r="DI226" s="7"/>
      <c r="DJ226" s="7"/>
      <c r="DK226" s="50"/>
      <c r="DL226" s="50"/>
      <c r="DM226" s="50"/>
      <c r="DN226" s="51"/>
      <c r="DO226" s="59"/>
      <c r="DP226" s="46"/>
      <c r="DQ226" s="46"/>
      <c r="DR226" s="46"/>
      <c r="DS226" s="46"/>
      <c r="DT226" s="49"/>
      <c r="DU226" s="46"/>
      <c r="DV226" s="50"/>
      <c r="DW226" s="50"/>
      <c r="DX226" s="51"/>
      <c r="DY226" s="50"/>
      <c r="DZ226" s="50"/>
      <c r="EA226" s="50"/>
      <c r="EB226" s="51"/>
      <c r="EC226" s="5"/>
      <c r="ED226" s="59"/>
      <c r="EE226" s="46"/>
      <c r="EF226" s="46"/>
      <c r="EG226" s="46"/>
      <c r="EH226" s="46"/>
      <c r="EI226" s="49"/>
      <c r="EJ226" s="46"/>
      <c r="EK226" s="50"/>
      <c r="EL226" s="50"/>
      <c r="EM226" s="51"/>
      <c r="EN226" s="50"/>
      <c r="EO226" s="50"/>
      <c r="EP226" s="50"/>
      <c r="EQ226" s="7"/>
      <c r="ER226" s="5"/>
      <c r="ES226">
        <f t="shared" si="35"/>
        <v>0</v>
      </c>
      <c r="EU226" s="16"/>
      <c r="EW226" s="16"/>
      <c r="EX226" s="16"/>
      <c r="EY226" s="16"/>
      <c r="FD226" s="16"/>
      <c r="FP226" s="16"/>
    </row>
    <row r="227" spans="1:172" x14ac:dyDescent="0.15">
      <c r="A227" s="47">
        <v>1000208</v>
      </c>
      <c r="B227" s="5"/>
      <c r="C227" s="45" t="str">
        <f>IF(A227="","",DBCS(VLOOKUP(A227,入力シート!A:E,3,FALSE)))</f>
        <v/>
      </c>
      <c r="D227" s="50"/>
      <c r="E227" s="50"/>
      <c r="F227" s="7"/>
      <c r="G227" s="123"/>
      <c r="H227" s="45"/>
      <c r="I227" s="51"/>
      <c r="J227" s="45"/>
      <c r="K227" s="51"/>
      <c r="L227" s="5"/>
      <c r="M227" s="10"/>
      <c r="N227" s="51"/>
      <c r="O227" s="123"/>
      <c r="P227" s="48"/>
      <c r="Q227" s="60"/>
      <c r="R227" s="51"/>
      <c r="S227" s="48"/>
      <c r="T227" s="51"/>
      <c r="U227" s="10"/>
      <c r="V227" s="59"/>
      <c r="W227" s="49"/>
      <c r="X227" s="59"/>
      <c r="Y227" s="49"/>
      <c r="Z227" s="59"/>
      <c r="AA227" s="49"/>
      <c r="AB227" s="46"/>
      <c r="AC227" s="48"/>
      <c r="AD227" s="45"/>
      <c r="AE227" s="50"/>
      <c r="AF227" s="50"/>
      <c r="AG227" s="51"/>
      <c r="AH227" s="45"/>
      <c r="AI227" s="46"/>
      <c r="AJ227" s="46"/>
      <c r="AK227" s="49"/>
      <c r="AL227" s="46"/>
      <c r="AM227" s="46"/>
      <c r="AN227" s="46"/>
      <c r="AO227" s="46"/>
      <c r="AP227" s="45"/>
      <c r="AQ227" s="50"/>
      <c r="AR227" s="60"/>
      <c r="AS227" s="50"/>
      <c r="AT227" s="58"/>
      <c r="AU227" s="50"/>
      <c r="AV227" s="60"/>
      <c r="AW227" s="60"/>
      <c r="AX227" s="60"/>
      <c r="AY227" s="129"/>
      <c r="AZ227" s="105"/>
      <c r="BA227" s="46"/>
      <c r="BB227" s="50"/>
      <c r="BC227" s="50"/>
      <c r="BD227" s="50"/>
      <c r="BE227" s="50"/>
      <c r="BF227" s="51"/>
      <c r="BG227" s="10"/>
      <c r="BH227" s="51"/>
      <c r="BI227" s="46"/>
      <c r="BJ227" s="50"/>
      <c r="BK227" s="50"/>
      <c r="BL227" s="50"/>
      <c r="BM227" s="50"/>
      <c r="BN227" s="51"/>
      <c r="BO227" s="50"/>
      <c r="BP227" s="50"/>
      <c r="BQ227" s="50"/>
      <c r="BR227" s="51"/>
      <c r="BS227" s="50"/>
      <c r="BT227" s="50"/>
      <c r="BU227" s="50"/>
      <c r="BV227" s="51"/>
      <c r="BW227" s="103"/>
      <c r="BX227" s="10"/>
      <c r="BY227" s="7"/>
      <c r="BZ227" s="7"/>
      <c r="CA227" s="7"/>
      <c r="CB227" s="7"/>
      <c r="CC227" s="7"/>
      <c r="CD227" s="108"/>
      <c r="CE227" s="59"/>
      <c r="CF227" s="60"/>
      <c r="CG227" s="60"/>
      <c r="CH227" s="60"/>
      <c r="CI227" s="60"/>
      <c r="CJ227" s="51"/>
      <c r="CK227" s="10"/>
      <c r="CL227" s="51"/>
      <c r="CM227" s="50"/>
      <c r="CN227" s="50"/>
      <c r="CO227" s="50"/>
      <c r="CP227" s="50"/>
      <c r="CQ227" s="50"/>
      <c r="CR227" s="51"/>
      <c r="CS227" s="50"/>
      <c r="CT227" s="50"/>
      <c r="CU227" s="50"/>
      <c r="CV227" s="51"/>
      <c r="CW227" s="50"/>
      <c r="CX227" s="50"/>
      <c r="CY227" s="50"/>
      <c r="CZ227" s="51"/>
      <c r="DA227" s="103"/>
      <c r="DB227" s="7"/>
      <c r="DC227" s="7"/>
      <c r="DD227" s="7"/>
      <c r="DE227" s="50"/>
      <c r="DF227" s="7"/>
      <c r="DG227" s="7"/>
      <c r="DH227" s="7"/>
      <c r="DI227" s="7"/>
      <c r="DJ227" s="7"/>
      <c r="DK227" s="50"/>
      <c r="DL227" s="50"/>
      <c r="DM227" s="50"/>
      <c r="DN227" s="51"/>
      <c r="DO227" s="59"/>
      <c r="DP227" s="46"/>
      <c r="DQ227" s="46"/>
      <c r="DR227" s="46"/>
      <c r="DS227" s="46"/>
      <c r="DT227" s="49"/>
      <c r="DU227" s="46"/>
      <c r="DV227" s="50"/>
      <c r="DW227" s="50"/>
      <c r="DX227" s="51"/>
      <c r="DY227" s="50"/>
      <c r="DZ227" s="50"/>
      <c r="EA227" s="50"/>
      <c r="EB227" s="51"/>
      <c r="EC227" s="5"/>
      <c r="ED227" s="59"/>
      <c r="EE227" s="46"/>
      <c r="EF227" s="46"/>
      <c r="EG227" s="46"/>
      <c r="EH227" s="46"/>
      <c r="EI227" s="49"/>
      <c r="EJ227" s="46"/>
      <c r="EK227" s="50"/>
      <c r="EL227" s="50"/>
      <c r="EM227" s="51"/>
      <c r="EN227" s="50"/>
      <c r="EO227" s="50"/>
      <c r="EP227" s="50"/>
      <c r="EQ227" s="7"/>
      <c r="ER227" s="5"/>
      <c r="ES227">
        <f t="shared" si="35"/>
        <v>0</v>
      </c>
      <c r="EU227" s="16"/>
      <c r="EW227" s="16"/>
      <c r="EX227" s="16"/>
      <c r="EY227" s="16"/>
      <c r="FD227" s="16"/>
      <c r="FP227" s="16"/>
    </row>
    <row r="228" spans="1:172" x14ac:dyDescent="0.15">
      <c r="A228" s="47">
        <v>1000209</v>
      </c>
      <c r="B228" s="5"/>
      <c r="C228" s="45" t="str">
        <f>IF(A228="","",DBCS(VLOOKUP(A228,入力シート!A:E,3,FALSE)))</f>
        <v/>
      </c>
      <c r="D228" s="50"/>
      <c r="E228" s="50"/>
      <c r="F228" s="7"/>
      <c r="G228" s="123"/>
      <c r="H228" s="45"/>
      <c r="I228" s="51"/>
      <c r="J228" s="45"/>
      <c r="K228" s="51"/>
      <c r="L228" s="5"/>
      <c r="M228" s="10"/>
      <c r="N228" s="51"/>
      <c r="O228" s="123"/>
      <c r="P228" s="48"/>
      <c r="Q228" s="60"/>
      <c r="R228" s="51"/>
      <c r="S228" s="48"/>
      <c r="T228" s="51"/>
      <c r="U228" s="10"/>
      <c r="V228" s="59"/>
      <c r="W228" s="49"/>
      <c r="X228" s="59"/>
      <c r="Y228" s="49"/>
      <c r="Z228" s="59"/>
      <c r="AA228" s="49"/>
      <c r="AB228" s="46"/>
      <c r="AC228" s="48"/>
      <c r="AD228" s="45"/>
      <c r="AE228" s="50"/>
      <c r="AF228" s="50"/>
      <c r="AG228" s="51"/>
      <c r="AH228" s="45"/>
      <c r="AI228" s="46"/>
      <c r="AJ228" s="46"/>
      <c r="AK228" s="49"/>
      <c r="AL228" s="46"/>
      <c r="AM228" s="46"/>
      <c r="AN228" s="46"/>
      <c r="AO228" s="46"/>
      <c r="AP228" s="45"/>
      <c r="AQ228" s="50"/>
      <c r="AR228" s="60"/>
      <c r="AS228" s="50"/>
      <c r="AT228" s="58"/>
      <c r="AU228" s="50"/>
      <c r="AV228" s="60"/>
      <c r="AW228" s="60"/>
      <c r="AX228" s="60"/>
      <c r="AY228" s="129"/>
      <c r="AZ228" s="105"/>
      <c r="BA228" s="46"/>
      <c r="BB228" s="50"/>
      <c r="BC228" s="50"/>
      <c r="BD228" s="50"/>
      <c r="BE228" s="50"/>
      <c r="BF228" s="51"/>
      <c r="BG228" s="10"/>
      <c r="BH228" s="51"/>
      <c r="BI228" s="46"/>
      <c r="BJ228" s="50"/>
      <c r="BK228" s="50"/>
      <c r="BL228" s="50"/>
      <c r="BM228" s="50"/>
      <c r="BN228" s="51"/>
      <c r="BO228" s="50"/>
      <c r="BP228" s="50"/>
      <c r="BQ228" s="50"/>
      <c r="BR228" s="51"/>
      <c r="BS228" s="50"/>
      <c r="BT228" s="50"/>
      <c r="BU228" s="50"/>
      <c r="BV228" s="51"/>
      <c r="BW228" s="103"/>
      <c r="BX228" s="10"/>
      <c r="BY228" s="7"/>
      <c r="BZ228" s="7"/>
      <c r="CA228" s="7"/>
      <c r="CB228" s="7"/>
      <c r="CC228" s="7"/>
      <c r="CD228" s="108"/>
      <c r="CE228" s="59"/>
      <c r="CF228" s="60"/>
      <c r="CG228" s="60"/>
      <c r="CH228" s="60"/>
      <c r="CI228" s="60"/>
      <c r="CJ228" s="51"/>
      <c r="CK228" s="10"/>
      <c r="CL228" s="51"/>
      <c r="CM228" s="50"/>
      <c r="CN228" s="50"/>
      <c r="CO228" s="50"/>
      <c r="CP228" s="50"/>
      <c r="CQ228" s="50"/>
      <c r="CR228" s="51"/>
      <c r="CS228" s="50"/>
      <c r="CT228" s="50"/>
      <c r="CU228" s="50"/>
      <c r="CV228" s="51"/>
      <c r="CW228" s="50"/>
      <c r="CX228" s="50"/>
      <c r="CY228" s="50"/>
      <c r="CZ228" s="51"/>
      <c r="DA228" s="103"/>
      <c r="DB228" s="7"/>
      <c r="DC228" s="7"/>
      <c r="DD228" s="7"/>
      <c r="DE228" s="50"/>
      <c r="DF228" s="7"/>
      <c r="DG228" s="7"/>
      <c r="DH228" s="7"/>
      <c r="DI228" s="7"/>
      <c r="DJ228" s="7"/>
      <c r="DK228" s="50"/>
      <c r="DL228" s="50"/>
      <c r="DM228" s="50"/>
      <c r="DN228" s="51"/>
      <c r="DO228" s="59"/>
      <c r="DP228" s="46"/>
      <c r="DQ228" s="46"/>
      <c r="DR228" s="46"/>
      <c r="DS228" s="46"/>
      <c r="DT228" s="49"/>
      <c r="DU228" s="46"/>
      <c r="DV228" s="50"/>
      <c r="DW228" s="50"/>
      <c r="DX228" s="51"/>
      <c r="DY228" s="50"/>
      <c r="DZ228" s="50"/>
      <c r="EA228" s="50"/>
      <c r="EB228" s="51"/>
      <c r="EC228" s="5"/>
      <c r="ED228" s="59"/>
      <c r="EE228" s="46"/>
      <c r="EF228" s="46"/>
      <c r="EG228" s="46"/>
      <c r="EH228" s="46"/>
      <c r="EI228" s="49"/>
      <c r="EJ228" s="46"/>
      <c r="EK228" s="50"/>
      <c r="EL228" s="50"/>
      <c r="EM228" s="51"/>
      <c r="EN228" s="50"/>
      <c r="EO228" s="50"/>
      <c r="EP228" s="50"/>
      <c r="EQ228" s="7"/>
      <c r="ER228" s="5"/>
      <c r="ES228">
        <f t="shared" si="35"/>
        <v>0</v>
      </c>
      <c r="EU228" s="16"/>
      <c r="EW228" s="16"/>
      <c r="EX228" s="16"/>
      <c r="EY228" s="16"/>
      <c r="FD228" s="16"/>
      <c r="FP228" s="16"/>
    </row>
    <row r="229" spans="1:172" x14ac:dyDescent="0.15">
      <c r="A229" s="47">
        <v>1000210</v>
      </c>
      <c r="B229" s="5"/>
      <c r="C229" s="45" t="str">
        <f>IF(A229="","",DBCS(VLOOKUP(A229,入力シート!A:E,3,FALSE)))</f>
        <v/>
      </c>
      <c r="D229" s="50"/>
      <c r="E229" s="50"/>
      <c r="F229" s="7"/>
      <c r="G229" s="123"/>
      <c r="H229" s="45"/>
      <c r="I229" s="51"/>
      <c r="J229" s="45"/>
      <c r="K229" s="51"/>
      <c r="L229" s="5"/>
      <c r="M229" s="10"/>
      <c r="N229" s="51"/>
      <c r="O229" s="123"/>
      <c r="P229" s="48"/>
      <c r="Q229" s="60"/>
      <c r="R229" s="51"/>
      <c r="S229" s="48"/>
      <c r="T229" s="51"/>
      <c r="U229" s="10"/>
      <c r="V229" s="59"/>
      <c r="W229" s="49"/>
      <c r="X229" s="59"/>
      <c r="Y229" s="49"/>
      <c r="Z229" s="59"/>
      <c r="AA229" s="49"/>
      <c r="AB229" s="46"/>
      <c r="AC229" s="48"/>
      <c r="AD229" s="45"/>
      <c r="AE229" s="50"/>
      <c r="AF229" s="50"/>
      <c r="AG229" s="51"/>
      <c r="AH229" s="45"/>
      <c r="AI229" s="46"/>
      <c r="AJ229" s="46"/>
      <c r="AK229" s="49"/>
      <c r="AL229" s="46"/>
      <c r="AM229" s="46"/>
      <c r="AN229" s="46"/>
      <c r="AO229" s="46"/>
      <c r="AP229" s="45"/>
      <c r="AQ229" s="50"/>
      <c r="AR229" s="60"/>
      <c r="AS229" s="50"/>
      <c r="AT229" s="58"/>
      <c r="AU229" s="50"/>
      <c r="AV229" s="60"/>
      <c r="AW229" s="60"/>
      <c r="AX229" s="60"/>
      <c r="AY229" s="129"/>
      <c r="AZ229" s="105"/>
      <c r="BA229" s="46"/>
      <c r="BB229" s="50"/>
      <c r="BC229" s="50"/>
      <c r="BD229" s="50"/>
      <c r="BE229" s="50"/>
      <c r="BF229" s="51"/>
      <c r="BG229" s="10"/>
      <c r="BH229" s="51"/>
      <c r="BI229" s="46"/>
      <c r="BJ229" s="50"/>
      <c r="BK229" s="50"/>
      <c r="BL229" s="50"/>
      <c r="BM229" s="50"/>
      <c r="BN229" s="51"/>
      <c r="BO229" s="50"/>
      <c r="BP229" s="50"/>
      <c r="BQ229" s="50"/>
      <c r="BR229" s="51"/>
      <c r="BS229" s="50"/>
      <c r="BT229" s="50"/>
      <c r="BU229" s="50"/>
      <c r="BV229" s="51"/>
      <c r="BW229" s="103"/>
      <c r="BX229" s="10"/>
      <c r="BY229" s="7"/>
      <c r="BZ229" s="7"/>
      <c r="CA229" s="7"/>
      <c r="CB229" s="7"/>
      <c r="CC229" s="7"/>
      <c r="CD229" s="108"/>
      <c r="CE229" s="59"/>
      <c r="CF229" s="60"/>
      <c r="CG229" s="60"/>
      <c r="CH229" s="60"/>
      <c r="CI229" s="60"/>
      <c r="CJ229" s="51"/>
      <c r="CK229" s="10"/>
      <c r="CL229" s="51"/>
      <c r="CM229" s="50"/>
      <c r="CN229" s="50"/>
      <c r="CO229" s="50"/>
      <c r="CP229" s="50"/>
      <c r="CQ229" s="50"/>
      <c r="CR229" s="51"/>
      <c r="CS229" s="50"/>
      <c r="CT229" s="50"/>
      <c r="CU229" s="50"/>
      <c r="CV229" s="51"/>
      <c r="CW229" s="50"/>
      <c r="CX229" s="50"/>
      <c r="CY229" s="50"/>
      <c r="CZ229" s="51"/>
      <c r="DA229" s="103"/>
      <c r="DB229" s="7"/>
      <c r="DC229" s="7"/>
      <c r="DD229" s="7"/>
      <c r="DE229" s="50"/>
      <c r="DF229" s="7"/>
      <c r="DG229" s="7"/>
      <c r="DH229" s="7"/>
      <c r="DI229" s="7"/>
      <c r="DJ229" s="7"/>
      <c r="DK229" s="50"/>
      <c r="DL229" s="50"/>
      <c r="DM229" s="50"/>
      <c r="DN229" s="51"/>
      <c r="DO229" s="59"/>
      <c r="DP229" s="46"/>
      <c r="DQ229" s="46"/>
      <c r="DR229" s="46"/>
      <c r="DS229" s="46"/>
      <c r="DT229" s="49"/>
      <c r="DU229" s="46"/>
      <c r="DV229" s="50"/>
      <c r="DW229" s="50"/>
      <c r="DX229" s="51"/>
      <c r="DY229" s="50"/>
      <c r="DZ229" s="50"/>
      <c r="EA229" s="50"/>
      <c r="EB229" s="51"/>
      <c r="EC229" s="5"/>
      <c r="ED229" s="59"/>
      <c r="EE229" s="46"/>
      <c r="EF229" s="46"/>
      <c r="EG229" s="46"/>
      <c r="EH229" s="46"/>
      <c r="EI229" s="49"/>
      <c r="EJ229" s="46"/>
      <c r="EK229" s="50"/>
      <c r="EL229" s="50"/>
      <c r="EM229" s="51"/>
      <c r="EN229" s="50"/>
      <c r="EO229" s="50"/>
      <c r="EP229" s="50"/>
      <c r="EQ229" s="7"/>
      <c r="ER229" s="5"/>
      <c r="ES229">
        <f t="shared" si="35"/>
        <v>0</v>
      </c>
      <c r="EU229" s="16"/>
      <c r="EW229" s="16"/>
      <c r="EX229" s="16"/>
      <c r="EY229" s="16"/>
      <c r="FD229" s="16"/>
      <c r="FP229" s="16"/>
    </row>
    <row r="230" spans="1:172" x14ac:dyDescent="0.15">
      <c r="A230" s="47">
        <v>1000211</v>
      </c>
      <c r="B230" s="5"/>
      <c r="C230" s="45" t="str">
        <f>IF(A230="","",DBCS(VLOOKUP(A230,入力シート!A:E,3,FALSE)))</f>
        <v/>
      </c>
      <c r="D230" s="50"/>
      <c r="E230" s="50"/>
      <c r="F230" s="7"/>
      <c r="G230" s="123"/>
      <c r="H230" s="45"/>
      <c r="I230" s="51"/>
      <c r="J230" s="45"/>
      <c r="K230" s="51"/>
      <c r="L230" s="5"/>
      <c r="M230" s="10"/>
      <c r="N230" s="51"/>
      <c r="O230" s="123"/>
      <c r="P230" s="48"/>
      <c r="Q230" s="60"/>
      <c r="R230" s="51"/>
      <c r="S230" s="48"/>
      <c r="T230" s="51"/>
      <c r="U230" s="10"/>
      <c r="V230" s="59"/>
      <c r="W230" s="49"/>
      <c r="X230" s="59"/>
      <c r="Y230" s="49"/>
      <c r="Z230" s="59"/>
      <c r="AA230" s="49"/>
      <c r="AB230" s="46"/>
      <c r="AC230" s="48"/>
      <c r="AD230" s="45"/>
      <c r="AE230" s="50"/>
      <c r="AF230" s="50"/>
      <c r="AG230" s="51"/>
      <c r="AH230" s="45"/>
      <c r="AI230" s="46"/>
      <c r="AJ230" s="46"/>
      <c r="AK230" s="49"/>
      <c r="AL230" s="46"/>
      <c r="AM230" s="46"/>
      <c r="AN230" s="46"/>
      <c r="AO230" s="46"/>
      <c r="AP230" s="45"/>
      <c r="AQ230" s="50"/>
      <c r="AR230" s="60"/>
      <c r="AS230" s="50"/>
      <c r="AT230" s="58"/>
      <c r="AU230" s="50"/>
      <c r="AV230" s="60"/>
      <c r="AW230" s="60"/>
      <c r="AX230" s="60"/>
      <c r="AY230" s="129"/>
      <c r="AZ230" s="105"/>
      <c r="BA230" s="46"/>
      <c r="BB230" s="50"/>
      <c r="BC230" s="50"/>
      <c r="BD230" s="50"/>
      <c r="BE230" s="50"/>
      <c r="BF230" s="51"/>
      <c r="BG230" s="10"/>
      <c r="BH230" s="51"/>
      <c r="BI230" s="46"/>
      <c r="BJ230" s="50"/>
      <c r="BK230" s="50"/>
      <c r="BL230" s="50"/>
      <c r="BM230" s="50"/>
      <c r="BN230" s="51"/>
      <c r="BO230" s="50"/>
      <c r="BP230" s="50"/>
      <c r="BQ230" s="50"/>
      <c r="BR230" s="51"/>
      <c r="BS230" s="50"/>
      <c r="BT230" s="50"/>
      <c r="BU230" s="50"/>
      <c r="BV230" s="51"/>
      <c r="BW230" s="103"/>
      <c r="BX230" s="10"/>
      <c r="BY230" s="7"/>
      <c r="BZ230" s="7"/>
      <c r="CA230" s="7"/>
      <c r="CB230" s="7"/>
      <c r="CC230" s="7"/>
      <c r="CD230" s="108"/>
      <c r="CE230" s="59"/>
      <c r="CF230" s="60"/>
      <c r="CG230" s="60"/>
      <c r="CH230" s="60"/>
      <c r="CI230" s="60"/>
      <c r="CJ230" s="51"/>
      <c r="CK230" s="10"/>
      <c r="CL230" s="51"/>
      <c r="CM230" s="50"/>
      <c r="CN230" s="50"/>
      <c r="CO230" s="50"/>
      <c r="CP230" s="50"/>
      <c r="CQ230" s="50"/>
      <c r="CR230" s="51"/>
      <c r="CS230" s="50"/>
      <c r="CT230" s="50"/>
      <c r="CU230" s="50"/>
      <c r="CV230" s="51"/>
      <c r="CW230" s="50"/>
      <c r="CX230" s="50"/>
      <c r="CY230" s="50"/>
      <c r="CZ230" s="51"/>
      <c r="DA230" s="103"/>
      <c r="DB230" s="7"/>
      <c r="DC230" s="7"/>
      <c r="DD230" s="7"/>
      <c r="DE230" s="50"/>
      <c r="DF230" s="7"/>
      <c r="DG230" s="7"/>
      <c r="DH230" s="7"/>
      <c r="DI230" s="7"/>
      <c r="DJ230" s="7"/>
      <c r="DK230" s="50"/>
      <c r="DL230" s="50"/>
      <c r="DM230" s="50"/>
      <c r="DN230" s="51"/>
      <c r="DO230" s="59"/>
      <c r="DP230" s="46"/>
      <c r="DQ230" s="46"/>
      <c r="DR230" s="46"/>
      <c r="DS230" s="46"/>
      <c r="DT230" s="49"/>
      <c r="DU230" s="46"/>
      <c r="DV230" s="50"/>
      <c r="DW230" s="50"/>
      <c r="DX230" s="51"/>
      <c r="DY230" s="50"/>
      <c r="DZ230" s="50"/>
      <c r="EA230" s="50"/>
      <c r="EB230" s="51"/>
      <c r="EC230" s="5"/>
      <c r="ED230" s="59"/>
      <c r="EE230" s="46"/>
      <c r="EF230" s="46"/>
      <c r="EG230" s="46"/>
      <c r="EH230" s="46"/>
      <c r="EI230" s="49"/>
      <c r="EJ230" s="46"/>
      <c r="EK230" s="50"/>
      <c r="EL230" s="50"/>
      <c r="EM230" s="51"/>
      <c r="EN230" s="50"/>
      <c r="EO230" s="50"/>
      <c r="EP230" s="50"/>
      <c r="EQ230" s="7"/>
      <c r="ER230" s="5"/>
      <c r="ES230">
        <f t="shared" si="35"/>
        <v>0</v>
      </c>
      <c r="EU230" s="16"/>
      <c r="EW230" s="16"/>
      <c r="EX230" s="16"/>
      <c r="EY230" s="16"/>
      <c r="FD230" s="16"/>
      <c r="FP230" s="16"/>
    </row>
    <row r="231" spans="1:172" x14ac:dyDescent="0.15">
      <c r="A231" s="47">
        <v>1000212</v>
      </c>
      <c r="B231" s="5"/>
      <c r="C231" s="45" t="str">
        <f>IF(A231="","",DBCS(VLOOKUP(A231,入力シート!A:E,3,FALSE)))</f>
        <v/>
      </c>
      <c r="D231" s="50"/>
      <c r="E231" s="50"/>
      <c r="F231" s="7"/>
      <c r="G231" s="123"/>
      <c r="H231" s="45"/>
      <c r="I231" s="51"/>
      <c r="J231" s="45"/>
      <c r="K231" s="51"/>
      <c r="L231" s="5"/>
      <c r="M231" s="10"/>
      <c r="N231" s="51"/>
      <c r="O231" s="123"/>
      <c r="P231" s="48"/>
      <c r="Q231" s="60"/>
      <c r="R231" s="51"/>
      <c r="S231" s="48"/>
      <c r="T231" s="51"/>
      <c r="U231" s="10"/>
      <c r="V231" s="59"/>
      <c r="W231" s="49"/>
      <c r="X231" s="59"/>
      <c r="Y231" s="49"/>
      <c r="Z231" s="59"/>
      <c r="AA231" s="49"/>
      <c r="AB231" s="46"/>
      <c r="AC231" s="48"/>
      <c r="AD231" s="45"/>
      <c r="AE231" s="50"/>
      <c r="AF231" s="50"/>
      <c r="AG231" s="51"/>
      <c r="AH231" s="45"/>
      <c r="AI231" s="46"/>
      <c r="AJ231" s="46"/>
      <c r="AK231" s="49"/>
      <c r="AL231" s="46"/>
      <c r="AM231" s="46"/>
      <c r="AN231" s="46"/>
      <c r="AO231" s="46"/>
      <c r="AP231" s="45"/>
      <c r="AQ231" s="50"/>
      <c r="AR231" s="60"/>
      <c r="AS231" s="50"/>
      <c r="AT231" s="58"/>
      <c r="AU231" s="50"/>
      <c r="AV231" s="60"/>
      <c r="AW231" s="60"/>
      <c r="AX231" s="60"/>
      <c r="AY231" s="129"/>
      <c r="AZ231" s="105"/>
      <c r="BA231" s="46"/>
      <c r="BB231" s="50"/>
      <c r="BC231" s="50"/>
      <c r="BD231" s="50"/>
      <c r="BE231" s="50"/>
      <c r="BF231" s="51"/>
      <c r="BG231" s="10"/>
      <c r="BH231" s="51"/>
      <c r="BI231" s="46"/>
      <c r="BJ231" s="50"/>
      <c r="BK231" s="50"/>
      <c r="BL231" s="50"/>
      <c r="BM231" s="50"/>
      <c r="BN231" s="51"/>
      <c r="BO231" s="50"/>
      <c r="BP231" s="50"/>
      <c r="BQ231" s="50"/>
      <c r="BR231" s="51"/>
      <c r="BS231" s="50"/>
      <c r="BT231" s="50"/>
      <c r="BU231" s="50"/>
      <c r="BV231" s="51"/>
      <c r="BW231" s="103"/>
      <c r="BX231" s="10"/>
      <c r="BY231" s="7"/>
      <c r="BZ231" s="7"/>
      <c r="CA231" s="7"/>
      <c r="CB231" s="7"/>
      <c r="CC231" s="7"/>
      <c r="CD231" s="108"/>
      <c r="CE231" s="59"/>
      <c r="CF231" s="60"/>
      <c r="CG231" s="60"/>
      <c r="CH231" s="60"/>
      <c r="CI231" s="60"/>
      <c r="CJ231" s="51"/>
      <c r="CK231" s="10"/>
      <c r="CL231" s="51"/>
      <c r="CM231" s="50"/>
      <c r="CN231" s="50"/>
      <c r="CO231" s="50"/>
      <c r="CP231" s="50"/>
      <c r="CQ231" s="50"/>
      <c r="CR231" s="51"/>
      <c r="CS231" s="50"/>
      <c r="CT231" s="50"/>
      <c r="CU231" s="50"/>
      <c r="CV231" s="51"/>
      <c r="CW231" s="50"/>
      <c r="CX231" s="50"/>
      <c r="CY231" s="50"/>
      <c r="CZ231" s="51"/>
      <c r="DA231" s="103"/>
      <c r="DB231" s="7"/>
      <c r="DC231" s="7"/>
      <c r="DD231" s="7"/>
      <c r="DE231" s="50"/>
      <c r="DF231" s="7"/>
      <c r="DG231" s="7"/>
      <c r="DH231" s="7"/>
      <c r="DI231" s="7"/>
      <c r="DJ231" s="7"/>
      <c r="DK231" s="50"/>
      <c r="DL231" s="50"/>
      <c r="DM231" s="50"/>
      <c r="DN231" s="51"/>
      <c r="DO231" s="59"/>
      <c r="DP231" s="46"/>
      <c r="DQ231" s="46"/>
      <c r="DR231" s="46"/>
      <c r="DS231" s="46"/>
      <c r="DT231" s="49"/>
      <c r="DU231" s="46"/>
      <c r="DV231" s="50"/>
      <c r="DW231" s="50"/>
      <c r="DX231" s="51"/>
      <c r="DY231" s="50"/>
      <c r="DZ231" s="50"/>
      <c r="EA231" s="50"/>
      <c r="EB231" s="51"/>
      <c r="EC231" s="5"/>
      <c r="ED231" s="59"/>
      <c r="EE231" s="46"/>
      <c r="EF231" s="46"/>
      <c r="EG231" s="46"/>
      <c r="EH231" s="46"/>
      <c r="EI231" s="49"/>
      <c r="EJ231" s="46"/>
      <c r="EK231" s="50"/>
      <c r="EL231" s="50"/>
      <c r="EM231" s="51"/>
      <c r="EN231" s="50"/>
      <c r="EO231" s="50"/>
      <c r="EP231" s="50"/>
      <c r="EQ231" s="7"/>
      <c r="ER231" s="5"/>
      <c r="ES231">
        <f t="shared" si="35"/>
        <v>0</v>
      </c>
      <c r="EU231" s="16"/>
      <c r="EW231" s="16"/>
      <c r="EX231" s="16"/>
      <c r="EY231" s="16"/>
      <c r="FD231" s="16"/>
      <c r="FP231" s="16"/>
    </row>
    <row r="232" spans="1:172" x14ac:dyDescent="0.15">
      <c r="A232" s="47">
        <v>1000213</v>
      </c>
      <c r="B232" s="5"/>
      <c r="C232" s="45" t="str">
        <f>IF(A232="","",DBCS(VLOOKUP(A232,入力シート!A:E,3,FALSE)))</f>
        <v/>
      </c>
      <c r="D232" s="50"/>
      <c r="E232" s="50"/>
      <c r="F232" s="7"/>
      <c r="G232" s="123"/>
      <c r="H232" s="45"/>
      <c r="I232" s="51"/>
      <c r="J232" s="45"/>
      <c r="K232" s="51"/>
      <c r="L232" s="5"/>
      <c r="M232" s="10"/>
      <c r="N232" s="51"/>
      <c r="O232" s="123"/>
      <c r="P232" s="48"/>
      <c r="Q232" s="60"/>
      <c r="R232" s="51"/>
      <c r="S232" s="48"/>
      <c r="T232" s="51"/>
      <c r="U232" s="10"/>
      <c r="V232" s="59"/>
      <c r="W232" s="49"/>
      <c r="X232" s="59"/>
      <c r="Y232" s="49"/>
      <c r="Z232" s="59"/>
      <c r="AA232" s="49"/>
      <c r="AB232" s="46"/>
      <c r="AC232" s="48"/>
      <c r="AD232" s="45"/>
      <c r="AE232" s="50"/>
      <c r="AF232" s="50"/>
      <c r="AG232" s="51"/>
      <c r="AH232" s="45"/>
      <c r="AI232" s="46"/>
      <c r="AJ232" s="46"/>
      <c r="AK232" s="49"/>
      <c r="AL232" s="46"/>
      <c r="AM232" s="46"/>
      <c r="AN232" s="46"/>
      <c r="AO232" s="46"/>
      <c r="AP232" s="45"/>
      <c r="AQ232" s="50"/>
      <c r="AR232" s="60"/>
      <c r="AS232" s="50"/>
      <c r="AT232" s="58"/>
      <c r="AU232" s="50"/>
      <c r="AV232" s="60"/>
      <c r="AW232" s="60"/>
      <c r="AX232" s="60"/>
      <c r="AY232" s="129"/>
      <c r="AZ232" s="105"/>
      <c r="BA232" s="46"/>
      <c r="BB232" s="50"/>
      <c r="BC232" s="50"/>
      <c r="BD232" s="50"/>
      <c r="BE232" s="50"/>
      <c r="BF232" s="51"/>
      <c r="BG232" s="10"/>
      <c r="BH232" s="51"/>
      <c r="BI232" s="46"/>
      <c r="BJ232" s="50"/>
      <c r="BK232" s="50"/>
      <c r="BL232" s="50"/>
      <c r="BM232" s="50"/>
      <c r="BN232" s="51"/>
      <c r="BO232" s="50"/>
      <c r="BP232" s="50"/>
      <c r="BQ232" s="50"/>
      <c r="BR232" s="51"/>
      <c r="BS232" s="50"/>
      <c r="BT232" s="50"/>
      <c r="BU232" s="50"/>
      <c r="BV232" s="51"/>
      <c r="BW232" s="103"/>
      <c r="BX232" s="10"/>
      <c r="BY232" s="7"/>
      <c r="BZ232" s="7"/>
      <c r="CA232" s="7"/>
      <c r="CB232" s="7"/>
      <c r="CC232" s="7"/>
      <c r="CD232" s="108"/>
      <c r="CE232" s="59"/>
      <c r="CF232" s="60"/>
      <c r="CG232" s="60"/>
      <c r="CH232" s="60"/>
      <c r="CI232" s="60"/>
      <c r="CJ232" s="51"/>
      <c r="CK232" s="10"/>
      <c r="CL232" s="51"/>
      <c r="CM232" s="50"/>
      <c r="CN232" s="50"/>
      <c r="CO232" s="50"/>
      <c r="CP232" s="50"/>
      <c r="CQ232" s="50"/>
      <c r="CR232" s="51"/>
      <c r="CS232" s="50"/>
      <c r="CT232" s="50"/>
      <c r="CU232" s="50"/>
      <c r="CV232" s="51"/>
      <c r="CW232" s="50"/>
      <c r="CX232" s="50"/>
      <c r="CY232" s="50"/>
      <c r="CZ232" s="51"/>
      <c r="DA232" s="103"/>
      <c r="DB232" s="7"/>
      <c r="DC232" s="7"/>
      <c r="DD232" s="7"/>
      <c r="DE232" s="50"/>
      <c r="DF232" s="7"/>
      <c r="DG232" s="7"/>
      <c r="DH232" s="7"/>
      <c r="DI232" s="7"/>
      <c r="DJ232" s="7"/>
      <c r="DK232" s="50"/>
      <c r="DL232" s="50"/>
      <c r="DM232" s="50"/>
      <c r="DN232" s="51"/>
      <c r="DO232" s="59"/>
      <c r="DP232" s="46"/>
      <c r="DQ232" s="46"/>
      <c r="DR232" s="46"/>
      <c r="DS232" s="46"/>
      <c r="DT232" s="49"/>
      <c r="DU232" s="46"/>
      <c r="DV232" s="50"/>
      <c r="DW232" s="50"/>
      <c r="DX232" s="51"/>
      <c r="DY232" s="50"/>
      <c r="DZ232" s="50"/>
      <c r="EA232" s="50"/>
      <c r="EB232" s="51"/>
      <c r="EC232" s="5"/>
      <c r="ED232" s="59"/>
      <c r="EE232" s="46"/>
      <c r="EF232" s="46"/>
      <c r="EG232" s="46"/>
      <c r="EH232" s="46"/>
      <c r="EI232" s="49"/>
      <c r="EJ232" s="46"/>
      <c r="EK232" s="50"/>
      <c r="EL232" s="50"/>
      <c r="EM232" s="51"/>
      <c r="EN232" s="50"/>
      <c r="EO232" s="50"/>
      <c r="EP232" s="50"/>
      <c r="EQ232" s="7"/>
      <c r="ER232" s="5"/>
      <c r="ES232">
        <f t="shared" si="35"/>
        <v>0</v>
      </c>
      <c r="EU232" s="16"/>
      <c r="EW232" s="16"/>
      <c r="EX232" s="16"/>
      <c r="EY232" s="16"/>
      <c r="FD232" s="16"/>
      <c r="FP232" s="16"/>
    </row>
    <row r="233" spans="1:172" x14ac:dyDescent="0.15">
      <c r="A233" s="47">
        <v>1000214</v>
      </c>
      <c r="B233" s="5"/>
      <c r="C233" s="45" t="str">
        <f>IF(A233="","",DBCS(VLOOKUP(A233,入力シート!A:E,3,FALSE)))</f>
        <v/>
      </c>
      <c r="D233" s="50"/>
      <c r="E233" s="50"/>
      <c r="F233" s="7"/>
      <c r="G233" s="123"/>
      <c r="H233" s="45"/>
      <c r="I233" s="51"/>
      <c r="J233" s="45"/>
      <c r="K233" s="51"/>
      <c r="L233" s="5"/>
      <c r="M233" s="10"/>
      <c r="N233" s="51"/>
      <c r="O233" s="123"/>
      <c r="P233" s="48"/>
      <c r="Q233" s="60"/>
      <c r="R233" s="51"/>
      <c r="S233" s="48"/>
      <c r="T233" s="51"/>
      <c r="U233" s="10"/>
      <c r="V233" s="59"/>
      <c r="W233" s="49"/>
      <c r="X233" s="59"/>
      <c r="Y233" s="49"/>
      <c r="Z233" s="59"/>
      <c r="AA233" s="49"/>
      <c r="AB233" s="46"/>
      <c r="AC233" s="48"/>
      <c r="AD233" s="45"/>
      <c r="AE233" s="50"/>
      <c r="AF233" s="50"/>
      <c r="AG233" s="51"/>
      <c r="AH233" s="45"/>
      <c r="AI233" s="46"/>
      <c r="AJ233" s="46"/>
      <c r="AK233" s="49"/>
      <c r="AL233" s="46"/>
      <c r="AM233" s="46"/>
      <c r="AN233" s="46"/>
      <c r="AO233" s="46"/>
      <c r="AP233" s="45"/>
      <c r="AQ233" s="50"/>
      <c r="AR233" s="60"/>
      <c r="AS233" s="50"/>
      <c r="AT233" s="58"/>
      <c r="AU233" s="50"/>
      <c r="AV233" s="60"/>
      <c r="AW233" s="60"/>
      <c r="AX233" s="60"/>
      <c r="AY233" s="129"/>
      <c r="AZ233" s="105"/>
      <c r="BA233" s="46"/>
      <c r="BB233" s="50"/>
      <c r="BC233" s="50"/>
      <c r="BD233" s="50"/>
      <c r="BE233" s="50"/>
      <c r="BF233" s="51"/>
      <c r="BG233" s="10"/>
      <c r="BH233" s="51"/>
      <c r="BI233" s="46"/>
      <c r="BJ233" s="50"/>
      <c r="BK233" s="50"/>
      <c r="BL233" s="50"/>
      <c r="BM233" s="50"/>
      <c r="BN233" s="51"/>
      <c r="BO233" s="50"/>
      <c r="BP233" s="50"/>
      <c r="BQ233" s="50"/>
      <c r="BR233" s="51"/>
      <c r="BS233" s="50"/>
      <c r="BT233" s="50"/>
      <c r="BU233" s="50"/>
      <c r="BV233" s="51"/>
      <c r="BW233" s="103"/>
      <c r="BX233" s="10"/>
      <c r="BY233" s="7"/>
      <c r="BZ233" s="7"/>
      <c r="CA233" s="7"/>
      <c r="CB233" s="7"/>
      <c r="CC233" s="7"/>
      <c r="CD233" s="108"/>
      <c r="CE233" s="59"/>
      <c r="CF233" s="60"/>
      <c r="CG233" s="60"/>
      <c r="CH233" s="60"/>
      <c r="CI233" s="60"/>
      <c r="CJ233" s="51"/>
      <c r="CK233" s="10"/>
      <c r="CL233" s="51"/>
      <c r="CM233" s="50"/>
      <c r="CN233" s="50"/>
      <c r="CO233" s="50"/>
      <c r="CP233" s="50"/>
      <c r="CQ233" s="50"/>
      <c r="CR233" s="51"/>
      <c r="CS233" s="50"/>
      <c r="CT233" s="50"/>
      <c r="CU233" s="50"/>
      <c r="CV233" s="51"/>
      <c r="CW233" s="50"/>
      <c r="CX233" s="50"/>
      <c r="CY233" s="50"/>
      <c r="CZ233" s="51"/>
      <c r="DA233" s="103"/>
      <c r="DB233" s="7"/>
      <c r="DC233" s="7"/>
      <c r="DD233" s="7"/>
      <c r="DE233" s="50"/>
      <c r="DF233" s="7"/>
      <c r="DG233" s="7"/>
      <c r="DH233" s="7"/>
      <c r="DI233" s="7"/>
      <c r="DJ233" s="7"/>
      <c r="DK233" s="50"/>
      <c r="DL233" s="50"/>
      <c r="DM233" s="50"/>
      <c r="DN233" s="51"/>
      <c r="DO233" s="59"/>
      <c r="DP233" s="46"/>
      <c r="DQ233" s="46"/>
      <c r="DR233" s="46"/>
      <c r="DS233" s="46"/>
      <c r="DT233" s="49"/>
      <c r="DU233" s="46"/>
      <c r="DV233" s="50"/>
      <c r="DW233" s="50"/>
      <c r="DX233" s="51"/>
      <c r="DY233" s="50"/>
      <c r="DZ233" s="50"/>
      <c r="EA233" s="50"/>
      <c r="EB233" s="51"/>
      <c r="EC233" s="5"/>
      <c r="ED233" s="59"/>
      <c r="EE233" s="46"/>
      <c r="EF233" s="46"/>
      <c r="EG233" s="46"/>
      <c r="EH233" s="46"/>
      <c r="EI233" s="49"/>
      <c r="EJ233" s="46"/>
      <c r="EK233" s="50"/>
      <c r="EL233" s="50"/>
      <c r="EM233" s="51"/>
      <c r="EN233" s="50"/>
      <c r="EO233" s="50"/>
      <c r="EP233" s="50"/>
      <c r="EQ233" s="7"/>
      <c r="ER233" s="5"/>
      <c r="ES233">
        <f t="shared" si="35"/>
        <v>0</v>
      </c>
      <c r="EU233" s="16"/>
      <c r="EW233" s="16"/>
      <c r="EX233" s="16"/>
      <c r="EY233" s="16"/>
      <c r="FD233" s="16"/>
      <c r="FP233" s="16"/>
    </row>
    <row r="234" spans="1:172" x14ac:dyDescent="0.15">
      <c r="A234" s="47">
        <v>1000215</v>
      </c>
      <c r="B234" s="5"/>
      <c r="C234" s="45" t="str">
        <f>IF(A234="","",DBCS(VLOOKUP(A234,入力シート!A:E,3,FALSE)))</f>
        <v/>
      </c>
      <c r="D234" s="50"/>
      <c r="E234" s="50"/>
      <c r="F234" s="7"/>
      <c r="G234" s="123"/>
      <c r="H234" s="45"/>
      <c r="I234" s="51"/>
      <c r="J234" s="45"/>
      <c r="K234" s="51"/>
      <c r="L234" s="5"/>
      <c r="M234" s="10"/>
      <c r="N234" s="51"/>
      <c r="O234" s="123"/>
      <c r="P234" s="48"/>
      <c r="Q234" s="60"/>
      <c r="R234" s="51"/>
      <c r="S234" s="48"/>
      <c r="T234" s="51"/>
      <c r="U234" s="10"/>
      <c r="V234" s="59"/>
      <c r="W234" s="49"/>
      <c r="X234" s="59"/>
      <c r="Y234" s="49"/>
      <c r="Z234" s="59"/>
      <c r="AA234" s="49"/>
      <c r="AB234" s="46"/>
      <c r="AC234" s="48"/>
      <c r="AD234" s="45"/>
      <c r="AE234" s="50"/>
      <c r="AF234" s="50"/>
      <c r="AG234" s="51"/>
      <c r="AH234" s="45"/>
      <c r="AI234" s="46"/>
      <c r="AJ234" s="46"/>
      <c r="AK234" s="49"/>
      <c r="AL234" s="46"/>
      <c r="AM234" s="46"/>
      <c r="AN234" s="46"/>
      <c r="AO234" s="46"/>
      <c r="AP234" s="45"/>
      <c r="AQ234" s="50"/>
      <c r="AR234" s="60"/>
      <c r="AS234" s="50"/>
      <c r="AT234" s="58"/>
      <c r="AU234" s="50"/>
      <c r="AV234" s="60"/>
      <c r="AW234" s="60"/>
      <c r="AX234" s="60"/>
      <c r="AY234" s="129"/>
      <c r="AZ234" s="105"/>
      <c r="BA234" s="46"/>
      <c r="BB234" s="50"/>
      <c r="BC234" s="50"/>
      <c r="BD234" s="50"/>
      <c r="BE234" s="50"/>
      <c r="BF234" s="51"/>
      <c r="BG234" s="10"/>
      <c r="BH234" s="51"/>
      <c r="BI234" s="46"/>
      <c r="BJ234" s="50"/>
      <c r="BK234" s="50"/>
      <c r="BL234" s="50"/>
      <c r="BM234" s="50"/>
      <c r="BN234" s="51"/>
      <c r="BO234" s="50"/>
      <c r="BP234" s="50"/>
      <c r="BQ234" s="50"/>
      <c r="BR234" s="51"/>
      <c r="BS234" s="50"/>
      <c r="BT234" s="50"/>
      <c r="BU234" s="50"/>
      <c r="BV234" s="51"/>
      <c r="BW234" s="103"/>
      <c r="BX234" s="10"/>
      <c r="BY234" s="7"/>
      <c r="BZ234" s="7"/>
      <c r="CA234" s="7"/>
      <c r="CB234" s="7"/>
      <c r="CC234" s="7"/>
      <c r="CD234" s="108"/>
      <c r="CE234" s="59"/>
      <c r="CF234" s="60"/>
      <c r="CG234" s="60"/>
      <c r="CH234" s="60"/>
      <c r="CI234" s="60"/>
      <c r="CJ234" s="51"/>
      <c r="CK234" s="10"/>
      <c r="CL234" s="51"/>
      <c r="CM234" s="50"/>
      <c r="CN234" s="50"/>
      <c r="CO234" s="50"/>
      <c r="CP234" s="50"/>
      <c r="CQ234" s="50"/>
      <c r="CR234" s="51"/>
      <c r="CS234" s="50"/>
      <c r="CT234" s="50"/>
      <c r="CU234" s="50"/>
      <c r="CV234" s="51"/>
      <c r="CW234" s="50"/>
      <c r="CX234" s="50"/>
      <c r="CY234" s="50"/>
      <c r="CZ234" s="51"/>
      <c r="DA234" s="103"/>
      <c r="DB234" s="7"/>
      <c r="DC234" s="7"/>
      <c r="DD234" s="7"/>
      <c r="DE234" s="50"/>
      <c r="DF234" s="7"/>
      <c r="DG234" s="7"/>
      <c r="DH234" s="7"/>
      <c r="DI234" s="7"/>
      <c r="DJ234" s="7"/>
      <c r="DK234" s="50"/>
      <c r="DL234" s="50"/>
      <c r="DM234" s="50"/>
      <c r="DN234" s="51"/>
      <c r="DO234" s="59"/>
      <c r="DP234" s="46"/>
      <c r="DQ234" s="46"/>
      <c r="DR234" s="46"/>
      <c r="DS234" s="46"/>
      <c r="DT234" s="49"/>
      <c r="DU234" s="46"/>
      <c r="DV234" s="50"/>
      <c r="DW234" s="50"/>
      <c r="DX234" s="51"/>
      <c r="DY234" s="50"/>
      <c r="DZ234" s="50"/>
      <c r="EA234" s="50"/>
      <c r="EB234" s="51"/>
      <c r="EC234" s="5"/>
      <c r="ED234" s="59"/>
      <c r="EE234" s="46"/>
      <c r="EF234" s="46"/>
      <c r="EG234" s="46"/>
      <c r="EH234" s="46"/>
      <c r="EI234" s="49"/>
      <c r="EJ234" s="46"/>
      <c r="EK234" s="50"/>
      <c r="EL234" s="50"/>
      <c r="EM234" s="51"/>
      <c r="EN234" s="50"/>
      <c r="EO234" s="50"/>
      <c r="EP234" s="50"/>
      <c r="EQ234" s="7"/>
      <c r="ER234" s="5"/>
      <c r="ES234">
        <f t="shared" si="35"/>
        <v>0</v>
      </c>
      <c r="EU234" s="16"/>
      <c r="EW234" s="16"/>
      <c r="EX234" s="16"/>
      <c r="EY234" s="16"/>
      <c r="FD234" s="16"/>
      <c r="FP234" s="16"/>
    </row>
    <row r="235" spans="1:172" x14ac:dyDescent="0.15">
      <c r="A235" s="47">
        <v>1000216</v>
      </c>
      <c r="B235" s="5"/>
      <c r="C235" s="45" t="str">
        <f>IF(A235="","",DBCS(VLOOKUP(A235,入力シート!A:E,3,FALSE)))</f>
        <v/>
      </c>
      <c r="D235" s="50"/>
      <c r="E235" s="50"/>
      <c r="F235" s="7"/>
      <c r="G235" s="123"/>
      <c r="H235" s="45"/>
      <c r="I235" s="51"/>
      <c r="J235" s="45"/>
      <c r="K235" s="51"/>
      <c r="L235" s="5"/>
      <c r="M235" s="10"/>
      <c r="N235" s="51"/>
      <c r="O235" s="123"/>
      <c r="P235" s="48"/>
      <c r="Q235" s="60"/>
      <c r="R235" s="51"/>
      <c r="S235" s="48"/>
      <c r="T235" s="51"/>
      <c r="U235" s="10"/>
      <c r="V235" s="59"/>
      <c r="W235" s="49"/>
      <c r="X235" s="59"/>
      <c r="Y235" s="49"/>
      <c r="Z235" s="59"/>
      <c r="AA235" s="49"/>
      <c r="AB235" s="46"/>
      <c r="AC235" s="48"/>
      <c r="AD235" s="45"/>
      <c r="AE235" s="50"/>
      <c r="AF235" s="50"/>
      <c r="AG235" s="51"/>
      <c r="AH235" s="45"/>
      <c r="AI235" s="46"/>
      <c r="AJ235" s="46"/>
      <c r="AK235" s="49"/>
      <c r="AL235" s="46"/>
      <c r="AM235" s="46"/>
      <c r="AN235" s="46"/>
      <c r="AO235" s="46"/>
      <c r="AP235" s="45"/>
      <c r="AQ235" s="50"/>
      <c r="AR235" s="60"/>
      <c r="AS235" s="50"/>
      <c r="AT235" s="58"/>
      <c r="AU235" s="50"/>
      <c r="AV235" s="60"/>
      <c r="AW235" s="60"/>
      <c r="AX235" s="60"/>
      <c r="AY235" s="129"/>
      <c r="AZ235" s="105"/>
      <c r="BA235" s="46"/>
      <c r="BB235" s="50"/>
      <c r="BC235" s="50"/>
      <c r="BD235" s="50"/>
      <c r="BE235" s="50"/>
      <c r="BF235" s="51"/>
      <c r="BG235" s="10"/>
      <c r="BH235" s="51"/>
      <c r="BI235" s="46"/>
      <c r="BJ235" s="50"/>
      <c r="BK235" s="50"/>
      <c r="BL235" s="50"/>
      <c r="BM235" s="50"/>
      <c r="BN235" s="51"/>
      <c r="BO235" s="50"/>
      <c r="BP235" s="50"/>
      <c r="BQ235" s="50"/>
      <c r="BR235" s="51"/>
      <c r="BS235" s="50"/>
      <c r="BT235" s="50"/>
      <c r="BU235" s="50"/>
      <c r="BV235" s="51"/>
      <c r="BW235" s="103"/>
      <c r="BX235" s="10"/>
      <c r="BY235" s="7"/>
      <c r="BZ235" s="7"/>
      <c r="CA235" s="7"/>
      <c r="CB235" s="7"/>
      <c r="CC235" s="7"/>
      <c r="CD235" s="108"/>
      <c r="CE235" s="59"/>
      <c r="CF235" s="60"/>
      <c r="CG235" s="60"/>
      <c r="CH235" s="60"/>
      <c r="CI235" s="60"/>
      <c r="CJ235" s="51"/>
      <c r="CK235" s="10"/>
      <c r="CL235" s="51"/>
      <c r="CM235" s="50"/>
      <c r="CN235" s="50"/>
      <c r="CO235" s="50"/>
      <c r="CP235" s="50"/>
      <c r="CQ235" s="50"/>
      <c r="CR235" s="51"/>
      <c r="CS235" s="50"/>
      <c r="CT235" s="50"/>
      <c r="CU235" s="50"/>
      <c r="CV235" s="51"/>
      <c r="CW235" s="50"/>
      <c r="CX235" s="50"/>
      <c r="CY235" s="50"/>
      <c r="CZ235" s="51"/>
      <c r="DA235" s="103"/>
      <c r="DB235" s="7"/>
      <c r="DC235" s="7"/>
      <c r="DD235" s="7"/>
      <c r="DE235" s="50"/>
      <c r="DF235" s="7"/>
      <c r="DG235" s="7"/>
      <c r="DH235" s="7"/>
      <c r="DI235" s="7"/>
      <c r="DJ235" s="7"/>
      <c r="DK235" s="50"/>
      <c r="DL235" s="50"/>
      <c r="DM235" s="50"/>
      <c r="DN235" s="51"/>
      <c r="DO235" s="59"/>
      <c r="DP235" s="46"/>
      <c r="DQ235" s="46"/>
      <c r="DR235" s="46"/>
      <c r="DS235" s="46"/>
      <c r="DT235" s="49"/>
      <c r="DU235" s="46"/>
      <c r="DV235" s="50"/>
      <c r="DW235" s="50"/>
      <c r="DX235" s="51"/>
      <c r="DY235" s="50"/>
      <c r="DZ235" s="50"/>
      <c r="EA235" s="50"/>
      <c r="EB235" s="51"/>
      <c r="EC235" s="5"/>
      <c r="ED235" s="59"/>
      <c r="EE235" s="46"/>
      <c r="EF235" s="46"/>
      <c r="EG235" s="46"/>
      <c r="EH235" s="46"/>
      <c r="EI235" s="49"/>
      <c r="EJ235" s="46"/>
      <c r="EK235" s="50"/>
      <c r="EL235" s="50"/>
      <c r="EM235" s="51"/>
      <c r="EN235" s="50"/>
      <c r="EO235" s="50"/>
      <c r="EP235" s="50"/>
      <c r="EQ235" s="7"/>
      <c r="ER235" s="5"/>
      <c r="ES235">
        <f t="shared" si="35"/>
        <v>0</v>
      </c>
      <c r="EU235" s="16"/>
      <c r="EW235" s="16"/>
      <c r="EX235" s="16"/>
      <c r="EY235" s="16"/>
      <c r="FD235" s="16"/>
      <c r="FP235" s="16"/>
    </row>
    <row r="236" spans="1:172" x14ac:dyDescent="0.15">
      <c r="A236" s="47">
        <v>1000217</v>
      </c>
      <c r="B236" s="5"/>
      <c r="C236" s="45" t="str">
        <f>IF(A236="","",DBCS(VLOOKUP(A236,入力シート!A:E,3,FALSE)))</f>
        <v/>
      </c>
      <c r="D236" s="50"/>
      <c r="E236" s="50"/>
      <c r="F236" s="7"/>
      <c r="G236" s="123"/>
      <c r="H236" s="45"/>
      <c r="I236" s="51"/>
      <c r="J236" s="45"/>
      <c r="K236" s="51"/>
      <c r="L236" s="5"/>
      <c r="M236" s="10"/>
      <c r="N236" s="51"/>
      <c r="O236" s="123"/>
      <c r="P236" s="48"/>
      <c r="Q236" s="60"/>
      <c r="R236" s="51"/>
      <c r="S236" s="48"/>
      <c r="T236" s="51"/>
      <c r="U236" s="10"/>
      <c r="V236" s="59"/>
      <c r="W236" s="49"/>
      <c r="X236" s="59"/>
      <c r="Y236" s="49"/>
      <c r="Z236" s="59"/>
      <c r="AA236" s="49"/>
      <c r="AB236" s="46"/>
      <c r="AC236" s="48"/>
      <c r="AD236" s="45"/>
      <c r="AE236" s="50"/>
      <c r="AF236" s="50"/>
      <c r="AG236" s="51"/>
      <c r="AH236" s="45"/>
      <c r="AI236" s="46"/>
      <c r="AJ236" s="46"/>
      <c r="AK236" s="49"/>
      <c r="AL236" s="46"/>
      <c r="AM236" s="46"/>
      <c r="AN236" s="46"/>
      <c r="AO236" s="46"/>
      <c r="AP236" s="45"/>
      <c r="AQ236" s="50"/>
      <c r="AR236" s="60"/>
      <c r="AS236" s="50"/>
      <c r="AT236" s="58"/>
      <c r="AU236" s="50"/>
      <c r="AV236" s="60"/>
      <c r="AW236" s="60"/>
      <c r="AX236" s="60"/>
      <c r="AY236" s="129"/>
      <c r="AZ236" s="105"/>
      <c r="BA236" s="46"/>
      <c r="BB236" s="50"/>
      <c r="BC236" s="50"/>
      <c r="BD236" s="50"/>
      <c r="BE236" s="50"/>
      <c r="BF236" s="51"/>
      <c r="BG236" s="10"/>
      <c r="BH236" s="51"/>
      <c r="BI236" s="46"/>
      <c r="BJ236" s="50"/>
      <c r="BK236" s="50"/>
      <c r="BL236" s="50"/>
      <c r="BM236" s="50"/>
      <c r="BN236" s="51"/>
      <c r="BO236" s="50"/>
      <c r="BP236" s="50"/>
      <c r="BQ236" s="50"/>
      <c r="BR236" s="51"/>
      <c r="BS236" s="50"/>
      <c r="BT236" s="50"/>
      <c r="BU236" s="50"/>
      <c r="BV236" s="51"/>
      <c r="BW236" s="103"/>
      <c r="BX236" s="10"/>
      <c r="BY236" s="7"/>
      <c r="BZ236" s="7"/>
      <c r="CA236" s="7"/>
      <c r="CB236" s="7"/>
      <c r="CC236" s="7"/>
      <c r="CD236" s="108"/>
      <c r="CE236" s="59"/>
      <c r="CF236" s="60"/>
      <c r="CG236" s="60"/>
      <c r="CH236" s="60"/>
      <c r="CI236" s="60"/>
      <c r="CJ236" s="51"/>
      <c r="CK236" s="10"/>
      <c r="CL236" s="51"/>
      <c r="CM236" s="50"/>
      <c r="CN236" s="50"/>
      <c r="CO236" s="50"/>
      <c r="CP236" s="50"/>
      <c r="CQ236" s="50"/>
      <c r="CR236" s="51"/>
      <c r="CS236" s="50"/>
      <c r="CT236" s="50"/>
      <c r="CU236" s="50"/>
      <c r="CV236" s="51"/>
      <c r="CW236" s="50"/>
      <c r="CX236" s="50"/>
      <c r="CY236" s="50"/>
      <c r="CZ236" s="51"/>
      <c r="DA236" s="103"/>
      <c r="DB236" s="7"/>
      <c r="DC236" s="7"/>
      <c r="DD236" s="7"/>
      <c r="DE236" s="50"/>
      <c r="DF236" s="7"/>
      <c r="DG236" s="7"/>
      <c r="DH236" s="7"/>
      <c r="DI236" s="7"/>
      <c r="DJ236" s="7"/>
      <c r="DK236" s="50"/>
      <c r="DL236" s="50"/>
      <c r="DM236" s="50"/>
      <c r="DN236" s="51"/>
      <c r="DO236" s="59"/>
      <c r="DP236" s="46"/>
      <c r="DQ236" s="46"/>
      <c r="DR236" s="46"/>
      <c r="DS236" s="46"/>
      <c r="DT236" s="49"/>
      <c r="DU236" s="46"/>
      <c r="DV236" s="50"/>
      <c r="DW236" s="50"/>
      <c r="DX236" s="51"/>
      <c r="DY236" s="50"/>
      <c r="DZ236" s="50"/>
      <c r="EA236" s="50"/>
      <c r="EB236" s="51"/>
      <c r="EC236" s="5"/>
      <c r="ED236" s="59"/>
      <c r="EE236" s="46"/>
      <c r="EF236" s="46"/>
      <c r="EG236" s="46"/>
      <c r="EH236" s="46"/>
      <c r="EI236" s="49"/>
      <c r="EJ236" s="46"/>
      <c r="EK236" s="50"/>
      <c r="EL236" s="50"/>
      <c r="EM236" s="51"/>
      <c r="EN236" s="50"/>
      <c r="EO236" s="50"/>
      <c r="EP236" s="50"/>
      <c r="EQ236" s="7"/>
      <c r="ER236" s="5"/>
      <c r="ES236">
        <f t="shared" si="35"/>
        <v>0</v>
      </c>
      <c r="EU236" s="16"/>
      <c r="EW236" s="16"/>
      <c r="EX236" s="16"/>
      <c r="EY236" s="16"/>
      <c r="FD236" s="16"/>
      <c r="FP236" s="16"/>
    </row>
    <row r="237" spans="1:172" x14ac:dyDescent="0.15">
      <c r="A237" s="47">
        <v>1000218</v>
      </c>
      <c r="B237" s="5"/>
      <c r="C237" s="45" t="str">
        <f>IF(A237="","",DBCS(VLOOKUP(A237,入力シート!A:E,3,FALSE)))</f>
        <v/>
      </c>
      <c r="D237" s="50"/>
      <c r="E237" s="50"/>
      <c r="F237" s="7"/>
      <c r="G237" s="123"/>
      <c r="H237" s="45"/>
      <c r="I237" s="51"/>
      <c r="J237" s="45"/>
      <c r="K237" s="51"/>
      <c r="L237" s="5"/>
      <c r="M237" s="10"/>
      <c r="N237" s="51"/>
      <c r="O237" s="123"/>
      <c r="P237" s="48"/>
      <c r="Q237" s="60"/>
      <c r="R237" s="51"/>
      <c r="S237" s="48"/>
      <c r="T237" s="51"/>
      <c r="U237" s="10"/>
      <c r="V237" s="59"/>
      <c r="W237" s="49"/>
      <c r="X237" s="59"/>
      <c r="Y237" s="49"/>
      <c r="Z237" s="59"/>
      <c r="AA237" s="49"/>
      <c r="AB237" s="46"/>
      <c r="AC237" s="48"/>
      <c r="AD237" s="45"/>
      <c r="AE237" s="50"/>
      <c r="AF237" s="50"/>
      <c r="AG237" s="51"/>
      <c r="AH237" s="45"/>
      <c r="AI237" s="46"/>
      <c r="AJ237" s="46"/>
      <c r="AK237" s="49"/>
      <c r="AL237" s="46"/>
      <c r="AM237" s="46"/>
      <c r="AN237" s="46"/>
      <c r="AO237" s="46"/>
      <c r="AP237" s="45"/>
      <c r="AQ237" s="50"/>
      <c r="AR237" s="60"/>
      <c r="AS237" s="50"/>
      <c r="AT237" s="58"/>
      <c r="AU237" s="50"/>
      <c r="AV237" s="60"/>
      <c r="AW237" s="60"/>
      <c r="AX237" s="60"/>
      <c r="AY237" s="129"/>
      <c r="AZ237" s="105"/>
      <c r="BA237" s="46"/>
      <c r="BB237" s="50"/>
      <c r="BC237" s="50"/>
      <c r="BD237" s="50"/>
      <c r="BE237" s="50"/>
      <c r="BF237" s="51"/>
      <c r="BG237" s="10"/>
      <c r="BH237" s="51"/>
      <c r="BI237" s="46"/>
      <c r="BJ237" s="50"/>
      <c r="BK237" s="50"/>
      <c r="BL237" s="50"/>
      <c r="BM237" s="50"/>
      <c r="BN237" s="51"/>
      <c r="BO237" s="50"/>
      <c r="BP237" s="50"/>
      <c r="BQ237" s="50"/>
      <c r="BR237" s="51"/>
      <c r="BS237" s="50"/>
      <c r="BT237" s="50"/>
      <c r="BU237" s="50"/>
      <c r="BV237" s="51"/>
      <c r="BW237" s="103"/>
      <c r="BX237" s="10"/>
      <c r="BY237" s="7"/>
      <c r="BZ237" s="7"/>
      <c r="CA237" s="7"/>
      <c r="CB237" s="7"/>
      <c r="CC237" s="7"/>
      <c r="CD237" s="108"/>
      <c r="CE237" s="59"/>
      <c r="CF237" s="60"/>
      <c r="CG237" s="60"/>
      <c r="CH237" s="60"/>
      <c r="CI237" s="60"/>
      <c r="CJ237" s="51"/>
      <c r="CK237" s="10"/>
      <c r="CL237" s="51"/>
      <c r="CM237" s="50"/>
      <c r="CN237" s="50"/>
      <c r="CO237" s="50"/>
      <c r="CP237" s="50"/>
      <c r="CQ237" s="50"/>
      <c r="CR237" s="51"/>
      <c r="CS237" s="50"/>
      <c r="CT237" s="50"/>
      <c r="CU237" s="50"/>
      <c r="CV237" s="51"/>
      <c r="CW237" s="50"/>
      <c r="CX237" s="50"/>
      <c r="CY237" s="50"/>
      <c r="CZ237" s="51"/>
      <c r="DA237" s="103"/>
      <c r="DB237" s="7"/>
      <c r="DC237" s="7"/>
      <c r="DD237" s="7"/>
      <c r="DE237" s="50"/>
      <c r="DF237" s="7"/>
      <c r="DG237" s="7"/>
      <c r="DH237" s="7"/>
      <c r="DI237" s="7"/>
      <c r="DJ237" s="7"/>
      <c r="DK237" s="50"/>
      <c r="DL237" s="50"/>
      <c r="DM237" s="50"/>
      <c r="DN237" s="51"/>
      <c r="DO237" s="59"/>
      <c r="DP237" s="46"/>
      <c r="DQ237" s="46"/>
      <c r="DR237" s="46"/>
      <c r="DS237" s="46"/>
      <c r="DT237" s="49"/>
      <c r="DU237" s="46"/>
      <c r="DV237" s="50"/>
      <c r="DW237" s="50"/>
      <c r="DX237" s="51"/>
      <c r="DY237" s="50"/>
      <c r="DZ237" s="50"/>
      <c r="EA237" s="50"/>
      <c r="EB237" s="51"/>
      <c r="EC237" s="5"/>
      <c r="ED237" s="59"/>
      <c r="EE237" s="46"/>
      <c r="EF237" s="46"/>
      <c r="EG237" s="46"/>
      <c r="EH237" s="46"/>
      <c r="EI237" s="49"/>
      <c r="EJ237" s="46"/>
      <c r="EK237" s="50"/>
      <c r="EL237" s="50"/>
      <c r="EM237" s="51"/>
      <c r="EN237" s="50"/>
      <c r="EO237" s="50"/>
      <c r="EP237" s="50"/>
      <c r="EQ237" s="7"/>
      <c r="ER237" s="5"/>
      <c r="ES237">
        <f t="shared" si="35"/>
        <v>0</v>
      </c>
      <c r="EU237" s="16"/>
      <c r="EW237" s="16"/>
      <c r="EX237" s="16"/>
      <c r="EY237" s="16"/>
      <c r="FD237" s="16"/>
      <c r="FP237" s="16"/>
    </row>
    <row r="238" spans="1:172" x14ac:dyDescent="0.15">
      <c r="A238" s="47">
        <v>1000219</v>
      </c>
      <c r="B238" s="5"/>
      <c r="C238" s="45" t="str">
        <f>IF(A238="","",DBCS(VLOOKUP(A238,入力シート!A:E,3,FALSE)))</f>
        <v/>
      </c>
      <c r="D238" s="50"/>
      <c r="E238" s="50"/>
      <c r="F238" s="7"/>
      <c r="G238" s="123"/>
      <c r="H238" s="45"/>
      <c r="I238" s="51"/>
      <c r="J238" s="45"/>
      <c r="K238" s="51"/>
      <c r="L238" s="5"/>
      <c r="M238" s="10"/>
      <c r="N238" s="51"/>
      <c r="O238" s="123"/>
      <c r="P238" s="48"/>
      <c r="Q238" s="60"/>
      <c r="R238" s="51"/>
      <c r="S238" s="48"/>
      <c r="T238" s="51"/>
      <c r="U238" s="10"/>
      <c r="V238" s="59"/>
      <c r="W238" s="49"/>
      <c r="X238" s="59"/>
      <c r="Y238" s="49"/>
      <c r="Z238" s="59"/>
      <c r="AA238" s="49"/>
      <c r="AB238" s="46"/>
      <c r="AC238" s="48"/>
      <c r="AD238" s="45"/>
      <c r="AE238" s="50"/>
      <c r="AF238" s="50"/>
      <c r="AG238" s="51"/>
      <c r="AH238" s="45"/>
      <c r="AI238" s="46"/>
      <c r="AJ238" s="46"/>
      <c r="AK238" s="49"/>
      <c r="AL238" s="46"/>
      <c r="AM238" s="46"/>
      <c r="AN238" s="46"/>
      <c r="AO238" s="46"/>
      <c r="AP238" s="45"/>
      <c r="AQ238" s="50"/>
      <c r="AR238" s="60"/>
      <c r="AS238" s="50"/>
      <c r="AT238" s="58"/>
      <c r="AU238" s="50"/>
      <c r="AV238" s="60"/>
      <c r="AW238" s="60"/>
      <c r="AX238" s="60"/>
      <c r="AY238" s="129"/>
      <c r="AZ238" s="105"/>
      <c r="BA238" s="46"/>
      <c r="BB238" s="50"/>
      <c r="BC238" s="50"/>
      <c r="BD238" s="50"/>
      <c r="BE238" s="50"/>
      <c r="BF238" s="51"/>
      <c r="BG238" s="10"/>
      <c r="BH238" s="51"/>
      <c r="BI238" s="46"/>
      <c r="BJ238" s="50"/>
      <c r="BK238" s="50"/>
      <c r="BL238" s="50"/>
      <c r="BM238" s="50"/>
      <c r="BN238" s="51"/>
      <c r="BO238" s="50"/>
      <c r="BP238" s="50"/>
      <c r="BQ238" s="50"/>
      <c r="BR238" s="51"/>
      <c r="BS238" s="50"/>
      <c r="BT238" s="50"/>
      <c r="BU238" s="50"/>
      <c r="BV238" s="51"/>
      <c r="BW238" s="103"/>
      <c r="BX238" s="10"/>
      <c r="BY238" s="7"/>
      <c r="BZ238" s="7"/>
      <c r="CA238" s="7"/>
      <c r="CB238" s="7"/>
      <c r="CC238" s="7"/>
      <c r="CD238" s="108"/>
      <c r="CE238" s="59"/>
      <c r="CF238" s="60"/>
      <c r="CG238" s="60"/>
      <c r="CH238" s="60"/>
      <c r="CI238" s="60"/>
      <c r="CJ238" s="51"/>
      <c r="CK238" s="10"/>
      <c r="CL238" s="51"/>
      <c r="CM238" s="50"/>
      <c r="CN238" s="50"/>
      <c r="CO238" s="50"/>
      <c r="CP238" s="50"/>
      <c r="CQ238" s="50"/>
      <c r="CR238" s="51"/>
      <c r="CS238" s="50"/>
      <c r="CT238" s="50"/>
      <c r="CU238" s="50"/>
      <c r="CV238" s="51"/>
      <c r="CW238" s="50"/>
      <c r="CX238" s="50"/>
      <c r="CY238" s="50"/>
      <c r="CZ238" s="51"/>
      <c r="DA238" s="103"/>
      <c r="DB238" s="7"/>
      <c r="DC238" s="7"/>
      <c r="DD238" s="7"/>
      <c r="DE238" s="50"/>
      <c r="DF238" s="7"/>
      <c r="DG238" s="7"/>
      <c r="DH238" s="7"/>
      <c r="DI238" s="7"/>
      <c r="DJ238" s="7"/>
      <c r="DK238" s="50"/>
      <c r="DL238" s="50"/>
      <c r="DM238" s="50"/>
      <c r="DN238" s="51"/>
      <c r="DO238" s="59"/>
      <c r="DP238" s="46"/>
      <c r="DQ238" s="46"/>
      <c r="DR238" s="46"/>
      <c r="DS238" s="46"/>
      <c r="DT238" s="49"/>
      <c r="DU238" s="46"/>
      <c r="DV238" s="50"/>
      <c r="DW238" s="50"/>
      <c r="DX238" s="51"/>
      <c r="DY238" s="50"/>
      <c r="DZ238" s="50"/>
      <c r="EA238" s="50"/>
      <c r="EB238" s="51"/>
      <c r="EC238" s="5"/>
      <c r="ED238" s="59"/>
      <c r="EE238" s="46"/>
      <c r="EF238" s="46"/>
      <c r="EG238" s="46"/>
      <c r="EH238" s="46"/>
      <c r="EI238" s="49"/>
      <c r="EJ238" s="46"/>
      <c r="EK238" s="50"/>
      <c r="EL238" s="50"/>
      <c r="EM238" s="51"/>
      <c r="EN238" s="50"/>
      <c r="EO238" s="50"/>
      <c r="EP238" s="50"/>
      <c r="EQ238" s="7"/>
      <c r="ER238" s="5"/>
      <c r="ES238">
        <f t="shared" si="35"/>
        <v>0</v>
      </c>
      <c r="EU238" s="16"/>
      <c r="EW238" s="16"/>
      <c r="EX238" s="16"/>
      <c r="EY238" s="16"/>
      <c r="FD238" s="16"/>
      <c r="FP238" s="16"/>
    </row>
    <row r="239" spans="1:172" x14ac:dyDescent="0.15">
      <c r="A239" s="47">
        <v>1000220</v>
      </c>
      <c r="B239" s="5"/>
      <c r="C239" s="45" t="str">
        <f>IF(A239="","",DBCS(VLOOKUP(A239,入力シート!A:E,3,FALSE)))</f>
        <v/>
      </c>
      <c r="D239" s="50"/>
      <c r="E239" s="50"/>
      <c r="F239" s="7"/>
      <c r="G239" s="123"/>
      <c r="H239" s="45"/>
      <c r="I239" s="51"/>
      <c r="J239" s="45"/>
      <c r="K239" s="51"/>
      <c r="L239" s="5"/>
      <c r="M239" s="10"/>
      <c r="N239" s="51"/>
      <c r="O239" s="123"/>
      <c r="P239" s="48"/>
      <c r="Q239" s="60"/>
      <c r="R239" s="51"/>
      <c r="S239" s="48"/>
      <c r="T239" s="51"/>
      <c r="U239" s="10"/>
      <c r="V239" s="59"/>
      <c r="W239" s="49"/>
      <c r="X239" s="59"/>
      <c r="Y239" s="49"/>
      <c r="Z239" s="59"/>
      <c r="AA239" s="49"/>
      <c r="AB239" s="46"/>
      <c r="AC239" s="48"/>
      <c r="AD239" s="45"/>
      <c r="AE239" s="50"/>
      <c r="AF239" s="50"/>
      <c r="AG239" s="51"/>
      <c r="AH239" s="45"/>
      <c r="AI239" s="46"/>
      <c r="AJ239" s="46"/>
      <c r="AK239" s="49"/>
      <c r="AL239" s="46"/>
      <c r="AM239" s="46"/>
      <c r="AN239" s="46"/>
      <c r="AO239" s="46"/>
      <c r="AP239" s="45"/>
      <c r="AQ239" s="50"/>
      <c r="AR239" s="60"/>
      <c r="AS239" s="50"/>
      <c r="AT239" s="58"/>
      <c r="AU239" s="50"/>
      <c r="AV239" s="60"/>
      <c r="AW239" s="60"/>
      <c r="AX239" s="60"/>
      <c r="AY239" s="129"/>
      <c r="AZ239" s="105"/>
      <c r="BA239" s="46"/>
      <c r="BB239" s="50"/>
      <c r="BC239" s="50"/>
      <c r="BD239" s="50"/>
      <c r="BE239" s="50"/>
      <c r="BF239" s="51"/>
      <c r="BG239" s="10"/>
      <c r="BH239" s="51"/>
      <c r="BI239" s="46"/>
      <c r="BJ239" s="50"/>
      <c r="BK239" s="50"/>
      <c r="BL239" s="50"/>
      <c r="BM239" s="50"/>
      <c r="BN239" s="51"/>
      <c r="BO239" s="50"/>
      <c r="BP239" s="50"/>
      <c r="BQ239" s="50"/>
      <c r="BR239" s="51"/>
      <c r="BS239" s="50"/>
      <c r="BT239" s="50"/>
      <c r="BU239" s="50"/>
      <c r="BV239" s="51"/>
      <c r="BW239" s="103"/>
      <c r="BX239" s="10"/>
      <c r="BY239" s="7"/>
      <c r="BZ239" s="7"/>
      <c r="CA239" s="7"/>
      <c r="CB239" s="7"/>
      <c r="CC239" s="7"/>
      <c r="CD239" s="108"/>
      <c r="CE239" s="59"/>
      <c r="CF239" s="60"/>
      <c r="CG239" s="60"/>
      <c r="CH239" s="60"/>
      <c r="CI239" s="60"/>
      <c r="CJ239" s="51"/>
      <c r="CK239" s="10"/>
      <c r="CL239" s="51"/>
      <c r="CM239" s="50"/>
      <c r="CN239" s="50"/>
      <c r="CO239" s="50"/>
      <c r="CP239" s="50"/>
      <c r="CQ239" s="50"/>
      <c r="CR239" s="51"/>
      <c r="CS239" s="50"/>
      <c r="CT239" s="50"/>
      <c r="CU239" s="50"/>
      <c r="CV239" s="51"/>
      <c r="CW239" s="50"/>
      <c r="CX239" s="50"/>
      <c r="CY239" s="50"/>
      <c r="CZ239" s="51"/>
      <c r="DA239" s="103"/>
      <c r="DB239" s="7"/>
      <c r="DC239" s="7"/>
      <c r="DD239" s="7"/>
      <c r="DE239" s="50"/>
      <c r="DF239" s="7"/>
      <c r="DG239" s="7"/>
      <c r="DH239" s="7"/>
      <c r="DI239" s="7"/>
      <c r="DJ239" s="7"/>
      <c r="DK239" s="50"/>
      <c r="DL239" s="50"/>
      <c r="DM239" s="50"/>
      <c r="DN239" s="51"/>
      <c r="DO239" s="59"/>
      <c r="DP239" s="46"/>
      <c r="DQ239" s="46"/>
      <c r="DR239" s="46"/>
      <c r="DS239" s="46"/>
      <c r="DT239" s="49"/>
      <c r="DU239" s="46"/>
      <c r="DV239" s="50"/>
      <c r="DW239" s="50"/>
      <c r="DX239" s="51"/>
      <c r="DY239" s="50"/>
      <c r="DZ239" s="50"/>
      <c r="EA239" s="50"/>
      <c r="EB239" s="51"/>
      <c r="EC239" s="5"/>
      <c r="ED239" s="59"/>
      <c r="EE239" s="46"/>
      <c r="EF239" s="46"/>
      <c r="EG239" s="46"/>
      <c r="EH239" s="46"/>
      <c r="EI239" s="49"/>
      <c r="EJ239" s="46"/>
      <c r="EK239" s="50"/>
      <c r="EL239" s="50"/>
      <c r="EM239" s="51"/>
      <c r="EN239" s="50"/>
      <c r="EO239" s="50"/>
      <c r="EP239" s="50"/>
      <c r="EQ239" s="7"/>
      <c r="ER239" s="5"/>
      <c r="ES239">
        <f t="shared" si="35"/>
        <v>0</v>
      </c>
      <c r="EU239" s="16"/>
      <c r="EW239" s="16"/>
      <c r="EX239" s="16"/>
      <c r="EY239" s="16"/>
      <c r="FD239" s="16"/>
      <c r="FP239" s="16"/>
    </row>
    <row r="240" spans="1:172" x14ac:dyDescent="0.15">
      <c r="A240" s="47">
        <v>1000221</v>
      </c>
      <c r="B240" s="5"/>
      <c r="C240" s="45" t="str">
        <f>IF(A240="","",DBCS(VLOOKUP(A240,入力シート!A:E,3,FALSE)))</f>
        <v/>
      </c>
      <c r="D240" s="50"/>
      <c r="E240" s="50"/>
      <c r="F240" s="7"/>
      <c r="G240" s="123"/>
      <c r="H240" s="45"/>
      <c r="I240" s="51"/>
      <c r="J240" s="45"/>
      <c r="K240" s="51"/>
      <c r="L240" s="5"/>
      <c r="M240" s="10"/>
      <c r="N240" s="51"/>
      <c r="O240" s="123"/>
      <c r="P240" s="48"/>
      <c r="Q240" s="60"/>
      <c r="R240" s="51"/>
      <c r="S240" s="48"/>
      <c r="T240" s="51"/>
      <c r="U240" s="10"/>
      <c r="V240" s="59"/>
      <c r="W240" s="49"/>
      <c r="X240" s="59"/>
      <c r="Y240" s="49"/>
      <c r="Z240" s="59"/>
      <c r="AA240" s="49"/>
      <c r="AB240" s="46"/>
      <c r="AC240" s="48"/>
      <c r="AD240" s="45"/>
      <c r="AE240" s="50"/>
      <c r="AF240" s="50"/>
      <c r="AG240" s="51"/>
      <c r="AH240" s="45"/>
      <c r="AI240" s="46"/>
      <c r="AJ240" s="46"/>
      <c r="AK240" s="49"/>
      <c r="AL240" s="46"/>
      <c r="AM240" s="46"/>
      <c r="AN240" s="46"/>
      <c r="AO240" s="46"/>
      <c r="AP240" s="45"/>
      <c r="AQ240" s="50"/>
      <c r="AR240" s="60"/>
      <c r="AS240" s="50"/>
      <c r="AT240" s="58"/>
      <c r="AU240" s="50"/>
      <c r="AV240" s="60"/>
      <c r="AW240" s="60"/>
      <c r="AX240" s="60"/>
      <c r="AY240" s="129"/>
      <c r="AZ240" s="105"/>
      <c r="BA240" s="46"/>
      <c r="BB240" s="50"/>
      <c r="BC240" s="50"/>
      <c r="BD240" s="50"/>
      <c r="BE240" s="50"/>
      <c r="BF240" s="51"/>
      <c r="BG240" s="10"/>
      <c r="BH240" s="51"/>
      <c r="BI240" s="46"/>
      <c r="BJ240" s="50"/>
      <c r="BK240" s="50"/>
      <c r="BL240" s="50"/>
      <c r="BM240" s="50"/>
      <c r="BN240" s="51"/>
      <c r="BO240" s="50"/>
      <c r="BP240" s="50"/>
      <c r="BQ240" s="50"/>
      <c r="BR240" s="51"/>
      <c r="BS240" s="50"/>
      <c r="BT240" s="50"/>
      <c r="BU240" s="50"/>
      <c r="BV240" s="51"/>
      <c r="BW240" s="103"/>
      <c r="BX240" s="10"/>
      <c r="BY240" s="7"/>
      <c r="BZ240" s="7"/>
      <c r="CA240" s="7"/>
      <c r="CB240" s="7"/>
      <c r="CC240" s="7"/>
      <c r="CD240" s="108"/>
      <c r="CE240" s="59"/>
      <c r="CF240" s="60"/>
      <c r="CG240" s="60"/>
      <c r="CH240" s="60"/>
      <c r="CI240" s="60"/>
      <c r="CJ240" s="51"/>
      <c r="CK240" s="10"/>
      <c r="CL240" s="51"/>
      <c r="CM240" s="50"/>
      <c r="CN240" s="50"/>
      <c r="CO240" s="50"/>
      <c r="CP240" s="50"/>
      <c r="CQ240" s="50"/>
      <c r="CR240" s="51"/>
      <c r="CS240" s="50"/>
      <c r="CT240" s="50"/>
      <c r="CU240" s="50"/>
      <c r="CV240" s="51"/>
      <c r="CW240" s="50"/>
      <c r="CX240" s="50"/>
      <c r="CY240" s="50"/>
      <c r="CZ240" s="51"/>
      <c r="DA240" s="103"/>
      <c r="DB240" s="7"/>
      <c r="DC240" s="7"/>
      <c r="DD240" s="7"/>
      <c r="DE240" s="50"/>
      <c r="DF240" s="7"/>
      <c r="DG240" s="7"/>
      <c r="DH240" s="7"/>
      <c r="DI240" s="7"/>
      <c r="DJ240" s="7"/>
      <c r="DK240" s="50"/>
      <c r="DL240" s="50"/>
      <c r="DM240" s="50"/>
      <c r="DN240" s="51"/>
      <c r="DO240" s="59"/>
      <c r="DP240" s="46"/>
      <c r="DQ240" s="46"/>
      <c r="DR240" s="46"/>
      <c r="DS240" s="46"/>
      <c r="DT240" s="49"/>
      <c r="DU240" s="46"/>
      <c r="DV240" s="50"/>
      <c r="DW240" s="50"/>
      <c r="DX240" s="51"/>
      <c r="DY240" s="50"/>
      <c r="DZ240" s="50"/>
      <c r="EA240" s="50"/>
      <c r="EB240" s="51"/>
      <c r="EC240" s="5"/>
      <c r="ED240" s="59"/>
      <c r="EE240" s="46"/>
      <c r="EF240" s="46"/>
      <c r="EG240" s="46"/>
      <c r="EH240" s="46"/>
      <c r="EI240" s="49"/>
      <c r="EJ240" s="46"/>
      <c r="EK240" s="50"/>
      <c r="EL240" s="50"/>
      <c r="EM240" s="51"/>
      <c r="EN240" s="50"/>
      <c r="EO240" s="50"/>
      <c r="EP240" s="50"/>
      <c r="EQ240" s="7"/>
      <c r="ER240" s="5"/>
      <c r="ES240">
        <f t="shared" si="35"/>
        <v>0</v>
      </c>
      <c r="EU240" s="16"/>
      <c r="EW240" s="16"/>
      <c r="EX240" s="16"/>
      <c r="EY240" s="16"/>
      <c r="FD240" s="16"/>
      <c r="FP240" s="16"/>
    </row>
    <row r="241" spans="1:172" x14ac:dyDescent="0.15">
      <c r="A241" s="47">
        <v>1000222</v>
      </c>
      <c r="B241" s="5"/>
      <c r="C241" s="45" t="str">
        <f>IF(A241="","",DBCS(VLOOKUP(A241,入力シート!A:E,3,FALSE)))</f>
        <v/>
      </c>
      <c r="D241" s="50"/>
      <c r="E241" s="50"/>
      <c r="F241" s="7"/>
      <c r="G241" s="123"/>
      <c r="H241" s="45"/>
      <c r="I241" s="51"/>
      <c r="J241" s="45"/>
      <c r="K241" s="51"/>
      <c r="L241" s="5"/>
      <c r="M241" s="10"/>
      <c r="N241" s="51"/>
      <c r="O241" s="123"/>
      <c r="P241" s="48"/>
      <c r="Q241" s="60"/>
      <c r="R241" s="51"/>
      <c r="S241" s="48"/>
      <c r="T241" s="51"/>
      <c r="U241" s="10"/>
      <c r="V241" s="59"/>
      <c r="W241" s="49"/>
      <c r="X241" s="59"/>
      <c r="Y241" s="49"/>
      <c r="Z241" s="59"/>
      <c r="AA241" s="49"/>
      <c r="AB241" s="46"/>
      <c r="AC241" s="48"/>
      <c r="AD241" s="45"/>
      <c r="AE241" s="50"/>
      <c r="AF241" s="50"/>
      <c r="AG241" s="51"/>
      <c r="AH241" s="45"/>
      <c r="AI241" s="46"/>
      <c r="AJ241" s="46"/>
      <c r="AK241" s="49"/>
      <c r="AL241" s="46"/>
      <c r="AM241" s="46"/>
      <c r="AN241" s="46"/>
      <c r="AO241" s="46"/>
      <c r="AP241" s="45"/>
      <c r="AQ241" s="50"/>
      <c r="AR241" s="60"/>
      <c r="AS241" s="50"/>
      <c r="AT241" s="58"/>
      <c r="AU241" s="50"/>
      <c r="AV241" s="60"/>
      <c r="AW241" s="60"/>
      <c r="AX241" s="60"/>
      <c r="AY241" s="129"/>
      <c r="AZ241" s="105"/>
      <c r="BA241" s="46"/>
      <c r="BB241" s="50"/>
      <c r="BC241" s="50"/>
      <c r="BD241" s="50"/>
      <c r="BE241" s="50"/>
      <c r="BF241" s="51"/>
      <c r="BG241" s="10"/>
      <c r="BH241" s="51"/>
      <c r="BI241" s="46"/>
      <c r="BJ241" s="50"/>
      <c r="BK241" s="50"/>
      <c r="BL241" s="50"/>
      <c r="BM241" s="50"/>
      <c r="BN241" s="51"/>
      <c r="BO241" s="50"/>
      <c r="BP241" s="50"/>
      <c r="BQ241" s="50"/>
      <c r="BR241" s="51"/>
      <c r="BS241" s="50"/>
      <c r="BT241" s="50"/>
      <c r="BU241" s="50"/>
      <c r="BV241" s="51"/>
      <c r="BW241" s="103"/>
      <c r="BX241" s="10"/>
      <c r="BY241" s="7"/>
      <c r="BZ241" s="7"/>
      <c r="CA241" s="7"/>
      <c r="CB241" s="7"/>
      <c r="CC241" s="7"/>
      <c r="CD241" s="108"/>
      <c r="CE241" s="59"/>
      <c r="CF241" s="60"/>
      <c r="CG241" s="60"/>
      <c r="CH241" s="60"/>
      <c r="CI241" s="60"/>
      <c r="CJ241" s="51"/>
      <c r="CK241" s="10"/>
      <c r="CL241" s="51"/>
      <c r="CM241" s="50"/>
      <c r="CN241" s="50"/>
      <c r="CO241" s="50"/>
      <c r="CP241" s="50"/>
      <c r="CQ241" s="50"/>
      <c r="CR241" s="51"/>
      <c r="CS241" s="50"/>
      <c r="CT241" s="50"/>
      <c r="CU241" s="50"/>
      <c r="CV241" s="51"/>
      <c r="CW241" s="50"/>
      <c r="CX241" s="50"/>
      <c r="CY241" s="50"/>
      <c r="CZ241" s="51"/>
      <c r="DA241" s="103"/>
      <c r="DB241" s="7"/>
      <c r="DC241" s="7"/>
      <c r="DD241" s="7"/>
      <c r="DE241" s="50"/>
      <c r="DF241" s="7"/>
      <c r="DG241" s="7"/>
      <c r="DH241" s="7"/>
      <c r="DI241" s="7"/>
      <c r="DJ241" s="7"/>
      <c r="DK241" s="50"/>
      <c r="DL241" s="50"/>
      <c r="DM241" s="50"/>
      <c r="DN241" s="51"/>
      <c r="DO241" s="59"/>
      <c r="DP241" s="46"/>
      <c r="DQ241" s="46"/>
      <c r="DR241" s="46"/>
      <c r="DS241" s="46"/>
      <c r="DT241" s="49"/>
      <c r="DU241" s="46"/>
      <c r="DV241" s="50"/>
      <c r="DW241" s="50"/>
      <c r="DX241" s="51"/>
      <c r="DY241" s="50"/>
      <c r="DZ241" s="50"/>
      <c r="EA241" s="50"/>
      <c r="EB241" s="51"/>
      <c r="EC241" s="5"/>
      <c r="ED241" s="59"/>
      <c r="EE241" s="46"/>
      <c r="EF241" s="46"/>
      <c r="EG241" s="46"/>
      <c r="EH241" s="46"/>
      <c r="EI241" s="49"/>
      <c r="EJ241" s="46"/>
      <c r="EK241" s="50"/>
      <c r="EL241" s="50"/>
      <c r="EM241" s="51"/>
      <c r="EN241" s="50"/>
      <c r="EO241" s="50"/>
      <c r="EP241" s="50"/>
      <c r="EQ241" s="7"/>
      <c r="ER241" s="5"/>
      <c r="ES241">
        <f t="shared" si="35"/>
        <v>0</v>
      </c>
      <c r="EU241" s="16"/>
      <c r="EW241" s="16"/>
      <c r="EX241" s="16"/>
      <c r="EY241" s="16"/>
      <c r="FD241" s="16"/>
      <c r="FP241" s="16"/>
    </row>
    <row r="242" spans="1:172" x14ac:dyDescent="0.15">
      <c r="A242" s="47">
        <v>1000223</v>
      </c>
      <c r="B242" s="5"/>
      <c r="C242" s="45" t="str">
        <f>IF(A242="","",DBCS(VLOOKUP(A242,入力シート!A:E,3,FALSE)))</f>
        <v/>
      </c>
      <c r="D242" s="50"/>
      <c r="E242" s="50"/>
      <c r="F242" s="7"/>
      <c r="G242" s="123"/>
      <c r="H242" s="45"/>
      <c r="I242" s="51"/>
      <c r="J242" s="45"/>
      <c r="K242" s="51"/>
      <c r="L242" s="5"/>
      <c r="M242" s="10"/>
      <c r="N242" s="51"/>
      <c r="O242" s="123"/>
      <c r="P242" s="48"/>
      <c r="Q242" s="60"/>
      <c r="R242" s="51"/>
      <c r="S242" s="48"/>
      <c r="T242" s="51"/>
      <c r="U242" s="10"/>
      <c r="V242" s="59"/>
      <c r="W242" s="49"/>
      <c r="X242" s="59"/>
      <c r="Y242" s="49"/>
      <c r="Z242" s="59"/>
      <c r="AA242" s="49"/>
      <c r="AB242" s="46"/>
      <c r="AC242" s="48"/>
      <c r="AD242" s="45"/>
      <c r="AE242" s="50"/>
      <c r="AF242" s="50"/>
      <c r="AG242" s="51"/>
      <c r="AH242" s="45"/>
      <c r="AI242" s="46"/>
      <c r="AJ242" s="46"/>
      <c r="AK242" s="49"/>
      <c r="AL242" s="46"/>
      <c r="AM242" s="46"/>
      <c r="AN242" s="46"/>
      <c r="AO242" s="46"/>
      <c r="AP242" s="45"/>
      <c r="AQ242" s="50"/>
      <c r="AR242" s="60"/>
      <c r="AS242" s="50"/>
      <c r="AT242" s="58"/>
      <c r="AU242" s="50"/>
      <c r="AV242" s="60"/>
      <c r="AW242" s="60"/>
      <c r="AX242" s="60"/>
      <c r="AY242" s="129"/>
      <c r="AZ242" s="105"/>
      <c r="BA242" s="46"/>
      <c r="BB242" s="50"/>
      <c r="BC242" s="50"/>
      <c r="BD242" s="50"/>
      <c r="BE242" s="50"/>
      <c r="BF242" s="51"/>
      <c r="BG242" s="10"/>
      <c r="BH242" s="51"/>
      <c r="BI242" s="46"/>
      <c r="BJ242" s="50"/>
      <c r="BK242" s="50"/>
      <c r="BL242" s="50"/>
      <c r="BM242" s="50"/>
      <c r="BN242" s="51"/>
      <c r="BO242" s="50"/>
      <c r="BP242" s="50"/>
      <c r="BQ242" s="50"/>
      <c r="BR242" s="51"/>
      <c r="BS242" s="50"/>
      <c r="BT242" s="50"/>
      <c r="BU242" s="50"/>
      <c r="BV242" s="51"/>
      <c r="BW242" s="103"/>
      <c r="BX242" s="10"/>
      <c r="BY242" s="7"/>
      <c r="BZ242" s="7"/>
      <c r="CA242" s="7"/>
      <c r="CB242" s="7"/>
      <c r="CC242" s="7"/>
      <c r="CD242" s="108"/>
      <c r="CE242" s="59"/>
      <c r="CF242" s="60"/>
      <c r="CG242" s="60"/>
      <c r="CH242" s="60"/>
      <c r="CI242" s="60"/>
      <c r="CJ242" s="51"/>
      <c r="CK242" s="10"/>
      <c r="CL242" s="51"/>
      <c r="CM242" s="50"/>
      <c r="CN242" s="50"/>
      <c r="CO242" s="50"/>
      <c r="CP242" s="50"/>
      <c r="CQ242" s="50"/>
      <c r="CR242" s="51"/>
      <c r="CS242" s="50"/>
      <c r="CT242" s="50"/>
      <c r="CU242" s="50"/>
      <c r="CV242" s="51"/>
      <c r="CW242" s="50"/>
      <c r="CX242" s="50"/>
      <c r="CY242" s="50"/>
      <c r="CZ242" s="51"/>
      <c r="DA242" s="103"/>
      <c r="DB242" s="7"/>
      <c r="DC242" s="7"/>
      <c r="DD242" s="7"/>
      <c r="DE242" s="50"/>
      <c r="DF242" s="7"/>
      <c r="DG242" s="7"/>
      <c r="DH242" s="7"/>
      <c r="DI242" s="7"/>
      <c r="DJ242" s="7"/>
      <c r="DK242" s="50"/>
      <c r="DL242" s="50"/>
      <c r="DM242" s="50"/>
      <c r="DN242" s="51"/>
      <c r="DO242" s="59"/>
      <c r="DP242" s="46"/>
      <c r="DQ242" s="46"/>
      <c r="DR242" s="46"/>
      <c r="DS242" s="46"/>
      <c r="DT242" s="49"/>
      <c r="DU242" s="46"/>
      <c r="DV242" s="50"/>
      <c r="DW242" s="50"/>
      <c r="DX242" s="51"/>
      <c r="DY242" s="50"/>
      <c r="DZ242" s="50"/>
      <c r="EA242" s="50"/>
      <c r="EB242" s="51"/>
      <c r="EC242" s="5"/>
      <c r="ED242" s="59"/>
      <c r="EE242" s="46"/>
      <c r="EF242" s="46"/>
      <c r="EG242" s="46"/>
      <c r="EH242" s="46"/>
      <c r="EI242" s="49"/>
      <c r="EJ242" s="46"/>
      <c r="EK242" s="50"/>
      <c r="EL242" s="50"/>
      <c r="EM242" s="51"/>
      <c r="EN242" s="50"/>
      <c r="EO242" s="50"/>
      <c r="EP242" s="50"/>
      <c r="EQ242" s="7"/>
      <c r="ER242" s="5"/>
      <c r="ES242">
        <f t="shared" si="35"/>
        <v>0</v>
      </c>
      <c r="EU242" s="16"/>
      <c r="EW242" s="16"/>
      <c r="EX242" s="16"/>
      <c r="EY242" s="16"/>
      <c r="FD242" s="16"/>
      <c r="FP242" s="16"/>
    </row>
    <row r="243" spans="1:172" x14ac:dyDescent="0.15">
      <c r="A243" s="47">
        <v>1000224</v>
      </c>
      <c r="B243" s="5"/>
      <c r="C243" s="45" t="str">
        <f>IF(A243="","",DBCS(VLOOKUP(A243,入力シート!A:E,3,FALSE)))</f>
        <v/>
      </c>
      <c r="D243" s="50"/>
      <c r="E243" s="50"/>
      <c r="F243" s="7"/>
      <c r="G243" s="123"/>
      <c r="H243" s="45"/>
      <c r="I243" s="51"/>
      <c r="J243" s="45"/>
      <c r="K243" s="51"/>
      <c r="L243" s="5"/>
      <c r="M243" s="10"/>
      <c r="N243" s="51"/>
      <c r="O243" s="123"/>
      <c r="P243" s="48"/>
      <c r="Q243" s="60"/>
      <c r="R243" s="51"/>
      <c r="S243" s="48"/>
      <c r="T243" s="51"/>
      <c r="U243" s="10"/>
      <c r="V243" s="59"/>
      <c r="W243" s="49"/>
      <c r="X243" s="59"/>
      <c r="Y243" s="49"/>
      <c r="Z243" s="59"/>
      <c r="AA243" s="49"/>
      <c r="AB243" s="46"/>
      <c r="AC243" s="48"/>
      <c r="AD243" s="45"/>
      <c r="AE243" s="50"/>
      <c r="AF243" s="50"/>
      <c r="AG243" s="51"/>
      <c r="AH243" s="45"/>
      <c r="AI243" s="46"/>
      <c r="AJ243" s="46"/>
      <c r="AK243" s="49"/>
      <c r="AL243" s="46"/>
      <c r="AM243" s="46"/>
      <c r="AN243" s="46"/>
      <c r="AO243" s="46"/>
      <c r="AP243" s="45"/>
      <c r="AQ243" s="50"/>
      <c r="AR243" s="60"/>
      <c r="AS243" s="50"/>
      <c r="AT243" s="58"/>
      <c r="AU243" s="50"/>
      <c r="AV243" s="60"/>
      <c r="AW243" s="60"/>
      <c r="AX243" s="60"/>
      <c r="AY243" s="129"/>
      <c r="AZ243" s="105"/>
      <c r="BA243" s="46"/>
      <c r="BB243" s="50"/>
      <c r="BC243" s="50"/>
      <c r="BD243" s="50"/>
      <c r="BE243" s="50"/>
      <c r="BF243" s="51"/>
      <c r="BG243" s="10"/>
      <c r="BH243" s="51"/>
      <c r="BI243" s="46"/>
      <c r="BJ243" s="50"/>
      <c r="BK243" s="50"/>
      <c r="BL243" s="50"/>
      <c r="BM243" s="50"/>
      <c r="BN243" s="51"/>
      <c r="BO243" s="50"/>
      <c r="BP243" s="50"/>
      <c r="BQ243" s="50"/>
      <c r="BR243" s="51"/>
      <c r="BS243" s="50"/>
      <c r="BT243" s="50"/>
      <c r="BU243" s="50"/>
      <c r="BV243" s="51"/>
      <c r="BW243" s="103"/>
      <c r="BX243" s="10"/>
      <c r="BY243" s="7"/>
      <c r="BZ243" s="7"/>
      <c r="CA243" s="7"/>
      <c r="CB243" s="7"/>
      <c r="CC243" s="7"/>
      <c r="CD243" s="108"/>
      <c r="CE243" s="59"/>
      <c r="CF243" s="60"/>
      <c r="CG243" s="60"/>
      <c r="CH243" s="60"/>
      <c r="CI243" s="60"/>
      <c r="CJ243" s="51"/>
      <c r="CK243" s="10"/>
      <c r="CL243" s="51"/>
      <c r="CM243" s="50"/>
      <c r="CN243" s="50"/>
      <c r="CO243" s="50"/>
      <c r="CP243" s="50"/>
      <c r="CQ243" s="50"/>
      <c r="CR243" s="51"/>
      <c r="CS243" s="50"/>
      <c r="CT243" s="50"/>
      <c r="CU243" s="50"/>
      <c r="CV243" s="51"/>
      <c r="CW243" s="50"/>
      <c r="CX243" s="50"/>
      <c r="CY243" s="50"/>
      <c r="CZ243" s="51"/>
      <c r="DA243" s="103"/>
      <c r="DB243" s="7"/>
      <c r="DC243" s="7"/>
      <c r="DD243" s="7"/>
      <c r="DE243" s="50"/>
      <c r="DF243" s="7"/>
      <c r="DG243" s="7"/>
      <c r="DH243" s="7"/>
      <c r="DI243" s="7"/>
      <c r="DJ243" s="7"/>
      <c r="DK243" s="50"/>
      <c r="DL243" s="50"/>
      <c r="DM243" s="50"/>
      <c r="DN243" s="51"/>
      <c r="DO243" s="59"/>
      <c r="DP243" s="46"/>
      <c r="DQ243" s="46"/>
      <c r="DR243" s="46"/>
      <c r="DS243" s="46"/>
      <c r="DT243" s="49"/>
      <c r="DU243" s="46"/>
      <c r="DV243" s="50"/>
      <c r="DW243" s="50"/>
      <c r="DX243" s="51"/>
      <c r="DY243" s="50"/>
      <c r="DZ243" s="50"/>
      <c r="EA243" s="50"/>
      <c r="EB243" s="51"/>
      <c r="EC243" s="5"/>
      <c r="ED243" s="59"/>
      <c r="EE243" s="46"/>
      <c r="EF243" s="46"/>
      <c r="EG243" s="46"/>
      <c r="EH243" s="46"/>
      <c r="EI243" s="49"/>
      <c r="EJ243" s="46"/>
      <c r="EK243" s="50"/>
      <c r="EL243" s="50"/>
      <c r="EM243" s="51"/>
      <c r="EN243" s="50"/>
      <c r="EO243" s="50"/>
      <c r="EP243" s="50"/>
      <c r="EQ243" s="7"/>
      <c r="ER243" s="5"/>
      <c r="ES243">
        <f t="shared" si="35"/>
        <v>0</v>
      </c>
      <c r="EU243" s="16"/>
      <c r="EW243" s="16"/>
      <c r="EX243" s="16"/>
      <c r="EY243" s="16"/>
      <c r="FD243" s="16"/>
      <c r="FP243" s="16"/>
    </row>
    <row r="244" spans="1:172" x14ac:dyDescent="0.15">
      <c r="A244" s="47">
        <v>1000225</v>
      </c>
      <c r="B244" s="5"/>
      <c r="C244" s="45" t="str">
        <f>IF(A244="","",DBCS(VLOOKUP(A244,入力シート!A:E,3,FALSE)))</f>
        <v/>
      </c>
      <c r="D244" s="50"/>
      <c r="E244" s="50"/>
      <c r="F244" s="7"/>
      <c r="G244" s="123"/>
      <c r="H244" s="45"/>
      <c r="I244" s="51"/>
      <c r="J244" s="45"/>
      <c r="K244" s="51"/>
      <c r="L244" s="5"/>
      <c r="M244" s="10"/>
      <c r="N244" s="51"/>
      <c r="O244" s="123"/>
      <c r="P244" s="48"/>
      <c r="Q244" s="60"/>
      <c r="R244" s="51"/>
      <c r="S244" s="48"/>
      <c r="T244" s="51"/>
      <c r="U244" s="10"/>
      <c r="V244" s="59"/>
      <c r="W244" s="49"/>
      <c r="X244" s="59"/>
      <c r="Y244" s="49"/>
      <c r="Z244" s="59"/>
      <c r="AA244" s="49"/>
      <c r="AB244" s="46"/>
      <c r="AC244" s="48"/>
      <c r="AD244" s="45"/>
      <c r="AE244" s="50"/>
      <c r="AF244" s="50"/>
      <c r="AG244" s="51"/>
      <c r="AH244" s="45"/>
      <c r="AI244" s="46"/>
      <c r="AJ244" s="46"/>
      <c r="AK244" s="49"/>
      <c r="AL244" s="46"/>
      <c r="AM244" s="46"/>
      <c r="AN244" s="46"/>
      <c r="AO244" s="46"/>
      <c r="AP244" s="45"/>
      <c r="AQ244" s="50"/>
      <c r="AR244" s="60"/>
      <c r="AS244" s="50"/>
      <c r="AT244" s="58"/>
      <c r="AU244" s="50"/>
      <c r="AV244" s="60"/>
      <c r="AW244" s="60"/>
      <c r="AX244" s="60"/>
      <c r="AY244" s="129"/>
      <c r="AZ244" s="105"/>
      <c r="BA244" s="46"/>
      <c r="BB244" s="50"/>
      <c r="BC244" s="50"/>
      <c r="BD244" s="50"/>
      <c r="BE244" s="50"/>
      <c r="BF244" s="51"/>
      <c r="BG244" s="10"/>
      <c r="BH244" s="51"/>
      <c r="BI244" s="46"/>
      <c r="BJ244" s="50"/>
      <c r="BK244" s="50"/>
      <c r="BL244" s="50"/>
      <c r="BM244" s="50"/>
      <c r="BN244" s="51"/>
      <c r="BO244" s="50"/>
      <c r="BP244" s="50"/>
      <c r="BQ244" s="50"/>
      <c r="BR244" s="51"/>
      <c r="BS244" s="50"/>
      <c r="BT244" s="50"/>
      <c r="BU244" s="50"/>
      <c r="BV244" s="51"/>
      <c r="BW244" s="103"/>
      <c r="BX244" s="10"/>
      <c r="BY244" s="7"/>
      <c r="BZ244" s="7"/>
      <c r="CA244" s="7"/>
      <c r="CB244" s="7"/>
      <c r="CC244" s="7"/>
      <c r="CD244" s="108"/>
      <c r="CE244" s="59"/>
      <c r="CF244" s="60"/>
      <c r="CG244" s="60"/>
      <c r="CH244" s="60"/>
      <c r="CI244" s="60"/>
      <c r="CJ244" s="51"/>
      <c r="CK244" s="10"/>
      <c r="CL244" s="51"/>
      <c r="CM244" s="50"/>
      <c r="CN244" s="50"/>
      <c r="CO244" s="50"/>
      <c r="CP244" s="50"/>
      <c r="CQ244" s="50"/>
      <c r="CR244" s="51"/>
      <c r="CS244" s="50"/>
      <c r="CT244" s="50"/>
      <c r="CU244" s="50"/>
      <c r="CV244" s="51"/>
      <c r="CW244" s="50"/>
      <c r="CX244" s="50"/>
      <c r="CY244" s="50"/>
      <c r="CZ244" s="51"/>
      <c r="DA244" s="103"/>
      <c r="DB244" s="7"/>
      <c r="DC244" s="7"/>
      <c r="DD244" s="7"/>
      <c r="DE244" s="50"/>
      <c r="DF244" s="7"/>
      <c r="DG244" s="7"/>
      <c r="DH244" s="7"/>
      <c r="DI244" s="7"/>
      <c r="DJ244" s="7"/>
      <c r="DK244" s="50"/>
      <c r="DL244" s="50"/>
      <c r="DM244" s="50"/>
      <c r="DN244" s="51"/>
      <c r="DO244" s="59"/>
      <c r="DP244" s="46"/>
      <c r="DQ244" s="46"/>
      <c r="DR244" s="46"/>
      <c r="DS244" s="46"/>
      <c r="DT244" s="49"/>
      <c r="DU244" s="46"/>
      <c r="DV244" s="50"/>
      <c r="DW244" s="50"/>
      <c r="DX244" s="51"/>
      <c r="DY244" s="50"/>
      <c r="DZ244" s="50"/>
      <c r="EA244" s="50"/>
      <c r="EB244" s="51"/>
      <c r="EC244" s="5"/>
      <c r="ED244" s="59"/>
      <c r="EE244" s="46"/>
      <c r="EF244" s="46"/>
      <c r="EG244" s="46"/>
      <c r="EH244" s="46"/>
      <c r="EI244" s="49"/>
      <c r="EJ244" s="46"/>
      <c r="EK244" s="50"/>
      <c r="EL244" s="50"/>
      <c r="EM244" s="51"/>
      <c r="EN244" s="50"/>
      <c r="EO244" s="50"/>
      <c r="EP244" s="50"/>
      <c r="EQ244" s="7"/>
      <c r="ER244" s="5"/>
      <c r="ES244">
        <f t="shared" si="35"/>
        <v>0</v>
      </c>
      <c r="EU244" s="16"/>
      <c r="EW244" s="16"/>
      <c r="EX244" s="16"/>
      <c r="EY244" s="16"/>
      <c r="FD244" s="16"/>
      <c r="FP244" s="16"/>
    </row>
    <row r="245" spans="1:172" x14ac:dyDescent="0.15">
      <c r="A245" s="47">
        <v>1000226</v>
      </c>
      <c r="B245" s="5"/>
      <c r="C245" s="45" t="str">
        <f>IF(A245="","",DBCS(VLOOKUP(A245,入力シート!A:E,3,FALSE)))</f>
        <v/>
      </c>
      <c r="D245" s="50"/>
      <c r="E245" s="50"/>
      <c r="F245" s="7"/>
      <c r="G245" s="123"/>
      <c r="H245" s="45"/>
      <c r="I245" s="51"/>
      <c r="J245" s="45"/>
      <c r="K245" s="51"/>
      <c r="L245" s="5"/>
      <c r="M245" s="10"/>
      <c r="N245" s="51"/>
      <c r="O245" s="123"/>
      <c r="P245" s="48"/>
      <c r="Q245" s="60"/>
      <c r="R245" s="51"/>
      <c r="S245" s="48"/>
      <c r="T245" s="51"/>
      <c r="U245" s="10"/>
      <c r="V245" s="59"/>
      <c r="W245" s="49"/>
      <c r="X245" s="59"/>
      <c r="Y245" s="49"/>
      <c r="Z245" s="59"/>
      <c r="AA245" s="49"/>
      <c r="AB245" s="46"/>
      <c r="AC245" s="48"/>
      <c r="AD245" s="45"/>
      <c r="AE245" s="50"/>
      <c r="AF245" s="50"/>
      <c r="AG245" s="51"/>
      <c r="AH245" s="45"/>
      <c r="AI245" s="46"/>
      <c r="AJ245" s="46"/>
      <c r="AK245" s="49"/>
      <c r="AL245" s="46"/>
      <c r="AM245" s="46"/>
      <c r="AN245" s="46"/>
      <c r="AO245" s="46"/>
      <c r="AP245" s="45"/>
      <c r="AQ245" s="50"/>
      <c r="AR245" s="60"/>
      <c r="AS245" s="50"/>
      <c r="AT245" s="58"/>
      <c r="AU245" s="50"/>
      <c r="AV245" s="60"/>
      <c r="AW245" s="60"/>
      <c r="AX245" s="60"/>
      <c r="AY245" s="129"/>
      <c r="AZ245" s="105"/>
      <c r="BA245" s="46"/>
      <c r="BB245" s="50"/>
      <c r="BC245" s="50"/>
      <c r="BD245" s="50"/>
      <c r="BE245" s="50"/>
      <c r="BF245" s="51"/>
      <c r="BG245" s="10"/>
      <c r="BH245" s="51"/>
      <c r="BI245" s="46"/>
      <c r="BJ245" s="50"/>
      <c r="BK245" s="50"/>
      <c r="BL245" s="50"/>
      <c r="BM245" s="50"/>
      <c r="BN245" s="51"/>
      <c r="BO245" s="50"/>
      <c r="BP245" s="50"/>
      <c r="BQ245" s="50"/>
      <c r="BR245" s="51"/>
      <c r="BS245" s="50"/>
      <c r="BT245" s="50"/>
      <c r="BU245" s="50"/>
      <c r="BV245" s="51"/>
      <c r="BW245" s="103"/>
      <c r="BX245" s="10"/>
      <c r="BY245" s="7"/>
      <c r="BZ245" s="7"/>
      <c r="CA245" s="7"/>
      <c r="CB245" s="7"/>
      <c r="CC245" s="7"/>
      <c r="CD245" s="108"/>
      <c r="CE245" s="59"/>
      <c r="CF245" s="60"/>
      <c r="CG245" s="60"/>
      <c r="CH245" s="60"/>
      <c r="CI245" s="60"/>
      <c r="CJ245" s="51"/>
      <c r="CK245" s="10"/>
      <c r="CL245" s="51"/>
      <c r="CM245" s="50"/>
      <c r="CN245" s="50"/>
      <c r="CO245" s="50"/>
      <c r="CP245" s="50"/>
      <c r="CQ245" s="50"/>
      <c r="CR245" s="51"/>
      <c r="CS245" s="50"/>
      <c r="CT245" s="50"/>
      <c r="CU245" s="50"/>
      <c r="CV245" s="51"/>
      <c r="CW245" s="50"/>
      <c r="CX245" s="50"/>
      <c r="CY245" s="50"/>
      <c r="CZ245" s="51"/>
      <c r="DA245" s="103"/>
      <c r="DB245" s="7"/>
      <c r="DC245" s="7"/>
      <c r="DD245" s="7"/>
      <c r="DE245" s="50"/>
      <c r="DF245" s="7"/>
      <c r="DG245" s="7"/>
      <c r="DH245" s="7"/>
      <c r="DI245" s="7"/>
      <c r="DJ245" s="7"/>
      <c r="DK245" s="50"/>
      <c r="DL245" s="50"/>
      <c r="DM245" s="50"/>
      <c r="DN245" s="51"/>
      <c r="DO245" s="59"/>
      <c r="DP245" s="46"/>
      <c r="DQ245" s="46"/>
      <c r="DR245" s="46"/>
      <c r="DS245" s="46"/>
      <c r="DT245" s="49"/>
      <c r="DU245" s="46"/>
      <c r="DV245" s="50"/>
      <c r="DW245" s="50"/>
      <c r="DX245" s="51"/>
      <c r="DY245" s="50"/>
      <c r="DZ245" s="50"/>
      <c r="EA245" s="50"/>
      <c r="EB245" s="51"/>
      <c r="EC245" s="5"/>
      <c r="ED245" s="59"/>
      <c r="EE245" s="46"/>
      <c r="EF245" s="46"/>
      <c r="EG245" s="46"/>
      <c r="EH245" s="46"/>
      <c r="EI245" s="49"/>
      <c r="EJ245" s="46"/>
      <c r="EK245" s="50"/>
      <c r="EL245" s="50"/>
      <c r="EM245" s="51"/>
      <c r="EN245" s="50"/>
      <c r="EO245" s="50"/>
      <c r="EP245" s="50"/>
      <c r="EQ245" s="7"/>
      <c r="ER245" s="5"/>
      <c r="ES245">
        <f t="shared" si="35"/>
        <v>0</v>
      </c>
      <c r="EU245" s="16"/>
      <c r="EW245" s="16"/>
      <c r="EX245" s="16"/>
      <c r="EY245" s="16"/>
      <c r="FD245" s="16"/>
      <c r="FP245" s="16"/>
    </row>
    <row r="246" spans="1:172" x14ac:dyDescent="0.15">
      <c r="A246" s="47">
        <v>1000227</v>
      </c>
      <c r="B246" s="5"/>
      <c r="C246" s="45" t="str">
        <f>IF(A246="","",DBCS(VLOOKUP(A246,入力シート!A:E,3,FALSE)))</f>
        <v/>
      </c>
      <c r="D246" s="50"/>
      <c r="E246" s="50"/>
      <c r="F246" s="7"/>
      <c r="G246" s="123"/>
      <c r="H246" s="45"/>
      <c r="I246" s="51"/>
      <c r="J246" s="45"/>
      <c r="K246" s="51"/>
      <c r="L246" s="5"/>
      <c r="M246" s="10"/>
      <c r="N246" s="51"/>
      <c r="O246" s="123"/>
      <c r="P246" s="48"/>
      <c r="Q246" s="60"/>
      <c r="R246" s="51"/>
      <c r="S246" s="48"/>
      <c r="T246" s="51"/>
      <c r="U246" s="10"/>
      <c r="V246" s="59"/>
      <c r="W246" s="49"/>
      <c r="X246" s="59"/>
      <c r="Y246" s="49"/>
      <c r="Z246" s="59"/>
      <c r="AA246" s="49"/>
      <c r="AB246" s="46"/>
      <c r="AC246" s="48"/>
      <c r="AD246" s="45"/>
      <c r="AE246" s="50"/>
      <c r="AF246" s="50"/>
      <c r="AG246" s="51"/>
      <c r="AH246" s="45"/>
      <c r="AI246" s="46"/>
      <c r="AJ246" s="46"/>
      <c r="AK246" s="49"/>
      <c r="AL246" s="46"/>
      <c r="AM246" s="46"/>
      <c r="AN246" s="46"/>
      <c r="AO246" s="46"/>
      <c r="AP246" s="45"/>
      <c r="AQ246" s="50"/>
      <c r="AR246" s="60"/>
      <c r="AS246" s="50"/>
      <c r="AT246" s="58"/>
      <c r="AU246" s="50"/>
      <c r="AV246" s="60"/>
      <c r="AW246" s="60"/>
      <c r="AX246" s="60"/>
      <c r="AY246" s="129"/>
      <c r="AZ246" s="105"/>
      <c r="BA246" s="46"/>
      <c r="BB246" s="50"/>
      <c r="BC246" s="50"/>
      <c r="BD246" s="50"/>
      <c r="BE246" s="50"/>
      <c r="BF246" s="51"/>
      <c r="BG246" s="10"/>
      <c r="BH246" s="51"/>
      <c r="BI246" s="46"/>
      <c r="BJ246" s="50"/>
      <c r="BK246" s="50"/>
      <c r="BL246" s="50"/>
      <c r="BM246" s="50"/>
      <c r="BN246" s="51"/>
      <c r="BO246" s="50"/>
      <c r="BP246" s="50"/>
      <c r="BQ246" s="50"/>
      <c r="BR246" s="51"/>
      <c r="BS246" s="50"/>
      <c r="BT246" s="50"/>
      <c r="BU246" s="50"/>
      <c r="BV246" s="51"/>
      <c r="BW246" s="103"/>
      <c r="BX246" s="10"/>
      <c r="BY246" s="7"/>
      <c r="BZ246" s="7"/>
      <c r="CA246" s="7"/>
      <c r="CB246" s="7"/>
      <c r="CC246" s="7"/>
      <c r="CD246" s="108"/>
      <c r="CE246" s="59"/>
      <c r="CF246" s="60"/>
      <c r="CG246" s="60"/>
      <c r="CH246" s="60"/>
      <c r="CI246" s="60"/>
      <c r="CJ246" s="51"/>
      <c r="CK246" s="10"/>
      <c r="CL246" s="51"/>
      <c r="CM246" s="50"/>
      <c r="CN246" s="50"/>
      <c r="CO246" s="50"/>
      <c r="CP246" s="50"/>
      <c r="CQ246" s="50"/>
      <c r="CR246" s="51"/>
      <c r="CS246" s="50"/>
      <c r="CT246" s="50"/>
      <c r="CU246" s="50"/>
      <c r="CV246" s="51"/>
      <c r="CW246" s="50"/>
      <c r="CX246" s="50"/>
      <c r="CY246" s="50"/>
      <c r="CZ246" s="51"/>
      <c r="DA246" s="103"/>
      <c r="DB246" s="7"/>
      <c r="DC246" s="7"/>
      <c r="DD246" s="7"/>
      <c r="DE246" s="50"/>
      <c r="DF246" s="7"/>
      <c r="DG246" s="7"/>
      <c r="DH246" s="7"/>
      <c r="DI246" s="7"/>
      <c r="DJ246" s="7"/>
      <c r="DK246" s="50"/>
      <c r="DL246" s="50"/>
      <c r="DM246" s="50"/>
      <c r="DN246" s="51"/>
      <c r="DO246" s="59"/>
      <c r="DP246" s="46"/>
      <c r="DQ246" s="46"/>
      <c r="DR246" s="46"/>
      <c r="DS246" s="46"/>
      <c r="DT246" s="49"/>
      <c r="DU246" s="46"/>
      <c r="DV246" s="50"/>
      <c r="DW246" s="50"/>
      <c r="DX246" s="51"/>
      <c r="DY246" s="50"/>
      <c r="DZ246" s="50"/>
      <c r="EA246" s="50"/>
      <c r="EB246" s="51"/>
      <c r="EC246" s="5"/>
      <c r="ED246" s="59"/>
      <c r="EE246" s="46"/>
      <c r="EF246" s="46"/>
      <c r="EG246" s="46"/>
      <c r="EH246" s="46"/>
      <c r="EI246" s="49"/>
      <c r="EJ246" s="46"/>
      <c r="EK246" s="50"/>
      <c r="EL246" s="50"/>
      <c r="EM246" s="51"/>
      <c r="EN246" s="50"/>
      <c r="EO246" s="50"/>
      <c r="EP246" s="50"/>
      <c r="EQ246" s="7"/>
      <c r="ER246" s="5"/>
      <c r="ES246">
        <f t="shared" si="35"/>
        <v>0</v>
      </c>
      <c r="EU246" s="16"/>
      <c r="EW246" s="16"/>
      <c r="EX246" s="16"/>
      <c r="EY246" s="16"/>
      <c r="FD246" s="16"/>
      <c r="FP246" s="16"/>
    </row>
    <row r="247" spans="1:172" x14ac:dyDescent="0.15">
      <c r="A247" s="47">
        <v>1000228</v>
      </c>
      <c r="B247" s="5"/>
      <c r="C247" s="45" t="str">
        <f>IF(A247="","",DBCS(VLOOKUP(A247,入力シート!A:E,3,FALSE)))</f>
        <v/>
      </c>
      <c r="D247" s="50"/>
      <c r="E247" s="50"/>
      <c r="F247" s="7"/>
      <c r="G247" s="123"/>
      <c r="H247" s="45"/>
      <c r="I247" s="51"/>
      <c r="J247" s="45"/>
      <c r="K247" s="51"/>
      <c r="L247" s="5"/>
      <c r="M247" s="10"/>
      <c r="N247" s="51"/>
      <c r="O247" s="123"/>
      <c r="P247" s="48"/>
      <c r="Q247" s="60"/>
      <c r="R247" s="51"/>
      <c r="S247" s="48"/>
      <c r="T247" s="51"/>
      <c r="U247" s="10"/>
      <c r="V247" s="59"/>
      <c r="W247" s="49"/>
      <c r="X247" s="59"/>
      <c r="Y247" s="49"/>
      <c r="Z247" s="59"/>
      <c r="AA247" s="49"/>
      <c r="AB247" s="46"/>
      <c r="AC247" s="48"/>
      <c r="AD247" s="45"/>
      <c r="AE247" s="50"/>
      <c r="AF247" s="50"/>
      <c r="AG247" s="51"/>
      <c r="AH247" s="45"/>
      <c r="AI247" s="46"/>
      <c r="AJ247" s="46"/>
      <c r="AK247" s="49"/>
      <c r="AL247" s="46"/>
      <c r="AM247" s="46"/>
      <c r="AN247" s="46"/>
      <c r="AO247" s="46"/>
      <c r="AP247" s="45"/>
      <c r="AQ247" s="50"/>
      <c r="AR247" s="60"/>
      <c r="AS247" s="50"/>
      <c r="AT247" s="58"/>
      <c r="AU247" s="50"/>
      <c r="AV247" s="60"/>
      <c r="AW247" s="60"/>
      <c r="AX247" s="60"/>
      <c r="AY247" s="129"/>
      <c r="AZ247" s="105"/>
      <c r="BA247" s="46"/>
      <c r="BB247" s="50"/>
      <c r="BC247" s="50"/>
      <c r="BD247" s="50"/>
      <c r="BE247" s="50"/>
      <c r="BF247" s="51"/>
      <c r="BG247" s="10"/>
      <c r="BH247" s="51"/>
      <c r="BI247" s="46"/>
      <c r="BJ247" s="50"/>
      <c r="BK247" s="50"/>
      <c r="BL247" s="50"/>
      <c r="BM247" s="50"/>
      <c r="BN247" s="51"/>
      <c r="BO247" s="50"/>
      <c r="BP247" s="50"/>
      <c r="BQ247" s="50"/>
      <c r="BR247" s="51"/>
      <c r="BS247" s="50"/>
      <c r="BT247" s="50"/>
      <c r="BU247" s="50"/>
      <c r="BV247" s="51"/>
      <c r="BW247" s="103"/>
      <c r="BX247" s="10"/>
      <c r="BY247" s="7"/>
      <c r="BZ247" s="7"/>
      <c r="CA247" s="7"/>
      <c r="CB247" s="7"/>
      <c r="CC247" s="7"/>
      <c r="CD247" s="108"/>
      <c r="CE247" s="59"/>
      <c r="CF247" s="60"/>
      <c r="CG247" s="60"/>
      <c r="CH247" s="60"/>
      <c r="CI247" s="60"/>
      <c r="CJ247" s="51"/>
      <c r="CK247" s="10"/>
      <c r="CL247" s="51"/>
      <c r="CM247" s="50"/>
      <c r="CN247" s="50"/>
      <c r="CO247" s="50"/>
      <c r="CP247" s="50"/>
      <c r="CQ247" s="50"/>
      <c r="CR247" s="51"/>
      <c r="CS247" s="50"/>
      <c r="CT247" s="50"/>
      <c r="CU247" s="50"/>
      <c r="CV247" s="51"/>
      <c r="CW247" s="50"/>
      <c r="CX247" s="50"/>
      <c r="CY247" s="50"/>
      <c r="CZ247" s="51"/>
      <c r="DA247" s="103"/>
      <c r="DB247" s="7"/>
      <c r="DC247" s="7"/>
      <c r="DD247" s="7"/>
      <c r="DE247" s="50"/>
      <c r="DF247" s="7"/>
      <c r="DG247" s="7"/>
      <c r="DH247" s="7"/>
      <c r="DI247" s="7"/>
      <c r="DJ247" s="7"/>
      <c r="DK247" s="50"/>
      <c r="DL247" s="50"/>
      <c r="DM247" s="50"/>
      <c r="DN247" s="51"/>
      <c r="DO247" s="59"/>
      <c r="DP247" s="46"/>
      <c r="DQ247" s="46"/>
      <c r="DR247" s="46"/>
      <c r="DS247" s="46"/>
      <c r="DT247" s="49"/>
      <c r="DU247" s="46"/>
      <c r="DV247" s="50"/>
      <c r="DW247" s="50"/>
      <c r="DX247" s="51"/>
      <c r="DY247" s="50"/>
      <c r="DZ247" s="50"/>
      <c r="EA247" s="50"/>
      <c r="EB247" s="51"/>
      <c r="EC247" s="5"/>
      <c r="ED247" s="59"/>
      <c r="EE247" s="46"/>
      <c r="EF247" s="46"/>
      <c r="EG247" s="46"/>
      <c r="EH247" s="46"/>
      <c r="EI247" s="49"/>
      <c r="EJ247" s="46"/>
      <c r="EK247" s="50"/>
      <c r="EL247" s="50"/>
      <c r="EM247" s="51"/>
      <c r="EN247" s="50"/>
      <c r="EO247" s="50"/>
      <c r="EP247" s="50"/>
      <c r="EQ247" s="7"/>
      <c r="ER247" s="5"/>
      <c r="ES247">
        <f t="shared" si="35"/>
        <v>0</v>
      </c>
      <c r="EU247" s="16"/>
      <c r="EW247" s="16"/>
      <c r="EX247" s="16"/>
      <c r="EY247" s="16"/>
      <c r="FD247" s="16"/>
      <c r="FP247" s="16"/>
    </row>
    <row r="248" spans="1:172" x14ac:dyDescent="0.15">
      <c r="A248" s="47">
        <v>1000229</v>
      </c>
      <c r="B248" s="5"/>
      <c r="C248" s="45" t="str">
        <f>IF(A248="","",DBCS(VLOOKUP(A248,入力シート!A:E,3,FALSE)))</f>
        <v/>
      </c>
      <c r="D248" s="50"/>
      <c r="E248" s="50"/>
      <c r="F248" s="7"/>
      <c r="G248" s="123"/>
      <c r="H248" s="45"/>
      <c r="I248" s="51"/>
      <c r="J248" s="45"/>
      <c r="K248" s="51"/>
      <c r="L248" s="5"/>
      <c r="M248" s="10"/>
      <c r="N248" s="51"/>
      <c r="O248" s="123"/>
      <c r="P248" s="48"/>
      <c r="Q248" s="60"/>
      <c r="R248" s="51"/>
      <c r="S248" s="48"/>
      <c r="T248" s="51"/>
      <c r="U248" s="10"/>
      <c r="V248" s="59"/>
      <c r="W248" s="49"/>
      <c r="X248" s="59"/>
      <c r="Y248" s="49"/>
      <c r="Z248" s="59"/>
      <c r="AA248" s="49"/>
      <c r="AB248" s="46"/>
      <c r="AC248" s="48"/>
      <c r="AD248" s="45"/>
      <c r="AE248" s="50"/>
      <c r="AF248" s="50"/>
      <c r="AG248" s="51"/>
      <c r="AH248" s="45"/>
      <c r="AI248" s="46"/>
      <c r="AJ248" s="46"/>
      <c r="AK248" s="49"/>
      <c r="AL248" s="46"/>
      <c r="AM248" s="46"/>
      <c r="AN248" s="46"/>
      <c r="AO248" s="46"/>
      <c r="AP248" s="45"/>
      <c r="AQ248" s="50"/>
      <c r="AR248" s="60"/>
      <c r="AS248" s="50"/>
      <c r="AT248" s="58"/>
      <c r="AU248" s="50"/>
      <c r="AV248" s="60"/>
      <c r="AW248" s="60"/>
      <c r="AX248" s="60"/>
      <c r="AY248" s="129"/>
      <c r="AZ248" s="105"/>
      <c r="BA248" s="46"/>
      <c r="BB248" s="50"/>
      <c r="BC248" s="50"/>
      <c r="BD248" s="50"/>
      <c r="BE248" s="50"/>
      <c r="BF248" s="51"/>
      <c r="BG248" s="10"/>
      <c r="BH248" s="51"/>
      <c r="BI248" s="46"/>
      <c r="BJ248" s="50"/>
      <c r="BK248" s="50"/>
      <c r="BL248" s="50"/>
      <c r="BM248" s="50"/>
      <c r="BN248" s="51"/>
      <c r="BO248" s="50"/>
      <c r="BP248" s="50"/>
      <c r="BQ248" s="50"/>
      <c r="BR248" s="51"/>
      <c r="BS248" s="50"/>
      <c r="BT248" s="50"/>
      <c r="BU248" s="50"/>
      <c r="BV248" s="51"/>
      <c r="BW248" s="103"/>
      <c r="BX248" s="10"/>
      <c r="BY248" s="7"/>
      <c r="BZ248" s="7"/>
      <c r="CA248" s="7"/>
      <c r="CB248" s="7"/>
      <c r="CC248" s="7"/>
      <c r="CD248" s="108"/>
      <c r="CE248" s="59"/>
      <c r="CF248" s="60"/>
      <c r="CG248" s="60"/>
      <c r="CH248" s="60"/>
      <c r="CI248" s="60"/>
      <c r="CJ248" s="51"/>
      <c r="CK248" s="10"/>
      <c r="CL248" s="51"/>
      <c r="CM248" s="50"/>
      <c r="CN248" s="50"/>
      <c r="CO248" s="50"/>
      <c r="CP248" s="50"/>
      <c r="CQ248" s="50"/>
      <c r="CR248" s="51"/>
      <c r="CS248" s="50"/>
      <c r="CT248" s="50"/>
      <c r="CU248" s="50"/>
      <c r="CV248" s="51"/>
      <c r="CW248" s="50"/>
      <c r="CX248" s="50"/>
      <c r="CY248" s="50"/>
      <c r="CZ248" s="51"/>
      <c r="DA248" s="103"/>
      <c r="DB248" s="7"/>
      <c r="DC248" s="7"/>
      <c r="DD248" s="7"/>
      <c r="DE248" s="50"/>
      <c r="DF248" s="7"/>
      <c r="DG248" s="7"/>
      <c r="DH248" s="7"/>
      <c r="DI248" s="7"/>
      <c r="DJ248" s="7"/>
      <c r="DK248" s="50"/>
      <c r="DL248" s="50"/>
      <c r="DM248" s="50"/>
      <c r="DN248" s="51"/>
      <c r="DO248" s="59"/>
      <c r="DP248" s="46"/>
      <c r="DQ248" s="46"/>
      <c r="DR248" s="46"/>
      <c r="DS248" s="46"/>
      <c r="DT248" s="49"/>
      <c r="DU248" s="46"/>
      <c r="DV248" s="50"/>
      <c r="DW248" s="50"/>
      <c r="DX248" s="51"/>
      <c r="DY248" s="50"/>
      <c r="DZ248" s="50"/>
      <c r="EA248" s="50"/>
      <c r="EB248" s="51"/>
      <c r="EC248" s="5"/>
      <c r="ED248" s="59"/>
      <c r="EE248" s="46"/>
      <c r="EF248" s="46"/>
      <c r="EG248" s="46"/>
      <c r="EH248" s="46"/>
      <c r="EI248" s="49"/>
      <c r="EJ248" s="46"/>
      <c r="EK248" s="50"/>
      <c r="EL248" s="50"/>
      <c r="EM248" s="51"/>
      <c r="EN248" s="50"/>
      <c r="EO248" s="50"/>
      <c r="EP248" s="50"/>
      <c r="EQ248" s="7"/>
      <c r="ER248" s="5"/>
      <c r="ES248">
        <f t="shared" si="35"/>
        <v>0</v>
      </c>
      <c r="EU248" s="16"/>
      <c r="EW248" s="16"/>
      <c r="EX248" s="16"/>
      <c r="EY248" s="16"/>
      <c r="FD248" s="16"/>
      <c r="FP248" s="16"/>
    </row>
    <row r="249" spans="1:172" x14ac:dyDescent="0.15">
      <c r="A249" s="47">
        <v>1000230</v>
      </c>
      <c r="B249" s="5"/>
      <c r="C249" s="45" t="str">
        <f>IF(A249="","",DBCS(VLOOKUP(A249,入力シート!A:E,3,FALSE)))</f>
        <v/>
      </c>
      <c r="D249" s="50"/>
      <c r="E249" s="50"/>
      <c r="F249" s="7"/>
      <c r="G249" s="123"/>
      <c r="H249" s="45"/>
      <c r="I249" s="51"/>
      <c r="J249" s="45"/>
      <c r="K249" s="51"/>
      <c r="L249" s="5"/>
      <c r="M249" s="10"/>
      <c r="N249" s="51"/>
      <c r="O249" s="123"/>
      <c r="P249" s="48"/>
      <c r="Q249" s="60"/>
      <c r="R249" s="51"/>
      <c r="S249" s="48"/>
      <c r="T249" s="51"/>
      <c r="U249" s="10"/>
      <c r="V249" s="59"/>
      <c r="W249" s="49"/>
      <c r="X249" s="59"/>
      <c r="Y249" s="49"/>
      <c r="Z249" s="59"/>
      <c r="AA249" s="49"/>
      <c r="AB249" s="46"/>
      <c r="AC249" s="48"/>
      <c r="AD249" s="45"/>
      <c r="AE249" s="50"/>
      <c r="AF249" s="50"/>
      <c r="AG249" s="51"/>
      <c r="AH249" s="45"/>
      <c r="AI249" s="46"/>
      <c r="AJ249" s="46"/>
      <c r="AK249" s="49"/>
      <c r="AL249" s="46"/>
      <c r="AM249" s="46"/>
      <c r="AN249" s="46"/>
      <c r="AO249" s="46"/>
      <c r="AP249" s="45"/>
      <c r="AQ249" s="50"/>
      <c r="AR249" s="60"/>
      <c r="AS249" s="50"/>
      <c r="AT249" s="58"/>
      <c r="AU249" s="50"/>
      <c r="AV249" s="60"/>
      <c r="AW249" s="60"/>
      <c r="AX249" s="60"/>
      <c r="AY249" s="129"/>
      <c r="AZ249" s="105"/>
      <c r="BA249" s="46"/>
      <c r="BB249" s="50"/>
      <c r="BC249" s="50"/>
      <c r="BD249" s="50"/>
      <c r="BE249" s="50"/>
      <c r="BF249" s="51"/>
      <c r="BG249" s="10"/>
      <c r="BH249" s="51"/>
      <c r="BI249" s="46"/>
      <c r="BJ249" s="50"/>
      <c r="BK249" s="50"/>
      <c r="BL249" s="50"/>
      <c r="BM249" s="50"/>
      <c r="BN249" s="51"/>
      <c r="BO249" s="50"/>
      <c r="BP249" s="50"/>
      <c r="BQ249" s="50"/>
      <c r="BR249" s="51"/>
      <c r="BS249" s="50"/>
      <c r="BT249" s="50"/>
      <c r="BU249" s="50"/>
      <c r="BV249" s="51"/>
      <c r="BW249" s="103"/>
      <c r="BX249" s="10"/>
      <c r="BY249" s="7"/>
      <c r="BZ249" s="7"/>
      <c r="CA249" s="7"/>
      <c r="CB249" s="7"/>
      <c r="CC249" s="7"/>
      <c r="CD249" s="108"/>
      <c r="CE249" s="59"/>
      <c r="CF249" s="60"/>
      <c r="CG249" s="60"/>
      <c r="CH249" s="60"/>
      <c r="CI249" s="60"/>
      <c r="CJ249" s="51"/>
      <c r="CK249" s="10"/>
      <c r="CL249" s="51"/>
      <c r="CM249" s="50"/>
      <c r="CN249" s="50"/>
      <c r="CO249" s="50"/>
      <c r="CP249" s="50"/>
      <c r="CQ249" s="50"/>
      <c r="CR249" s="51"/>
      <c r="CS249" s="50"/>
      <c r="CT249" s="50"/>
      <c r="CU249" s="50"/>
      <c r="CV249" s="51"/>
      <c r="CW249" s="50"/>
      <c r="CX249" s="50"/>
      <c r="CY249" s="50"/>
      <c r="CZ249" s="51"/>
      <c r="DA249" s="103"/>
      <c r="DB249" s="7"/>
      <c r="DC249" s="7"/>
      <c r="DD249" s="7"/>
      <c r="DE249" s="50"/>
      <c r="DF249" s="7"/>
      <c r="DG249" s="7"/>
      <c r="DH249" s="7"/>
      <c r="DI249" s="7"/>
      <c r="DJ249" s="7"/>
      <c r="DK249" s="50"/>
      <c r="DL249" s="50"/>
      <c r="DM249" s="50"/>
      <c r="DN249" s="51"/>
      <c r="DO249" s="59"/>
      <c r="DP249" s="46"/>
      <c r="DQ249" s="46"/>
      <c r="DR249" s="46"/>
      <c r="DS249" s="46"/>
      <c r="DT249" s="49"/>
      <c r="DU249" s="46"/>
      <c r="DV249" s="50"/>
      <c r="DW249" s="50"/>
      <c r="DX249" s="51"/>
      <c r="DY249" s="50"/>
      <c r="DZ249" s="50"/>
      <c r="EA249" s="50"/>
      <c r="EB249" s="51"/>
      <c r="EC249" s="5"/>
      <c r="ED249" s="59"/>
      <c r="EE249" s="46"/>
      <c r="EF249" s="46"/>
      <c r="EG249" s="46"/>
      <c r="EH249" s="46"/>
      <c r="EI249" s="49"/>
      <c r="EJ249" s="46"/>
      <c r="EK249" s="50"/>
      <c r="EL249" s="50"/>
      <c r="EM249" s="51"/>
      <c r="EN249" s="50"/>
      <c r="EO249" s="50"/>
      <c r="EP249" s="50"/>
      <c r="EQ249" s="7"/>
      <c r="ER249" s="5"/>
      <c r="ES249">
        <f t="shared" si="35"/>
        <v>0</v>
      </c>
      <c r="EU249" s="16"/>
      <c r="EW249" s="16"/>
      <c r="EX249" s="16"/>
      <c r="EY249" s="16"/>
      <c r="FD249" s="16"/>
      <c r="FP249" s="16"/>
    </row>
    <row r="250" spans="1:172" x14ac:dyDescent="0.15">
      <c r="A250" s="47">
        <v>1000231</v>
      </c>
      <c r="B250" s="5"/>
      <c r="C250" s="45" t="str">
        <f>IF(A250="","",DBCS(VLOOKUP(A250,入力シート!A:E,3,FALSE)))</f>
        <v/>
      </c>
      <c r="D250" s="50"/>
      <c r="E250" s="50"/>
      <c r="F250" s="7"/>
      <c r="G250" s="123"/>
      <c r="H250" s="45"/>
      <c r="I250" s="51"/>
      <c r="J250" s="45"/>
      <c r="K250" s="51"/>
      <c r="L250" s="5"/>
      <c r="M250" s="10"/>
      <c r="N250" s="51"/>
      <c r="O250" s="123"/>
      <c r="P250" s="48"/>
      <c r="Q250" s="60"/>
      <c r="R250" s="51"/>
      <c r="S250" s="48"/>
      <c r="T250" s="51"/>
      <c r="U250" s="10"/>
      <c r="V250" s="59"/>
      <c r="W250" s="49"/>
      <c r="X250" s="59"/>
      <c r="Y250" s="49"/>
      <c r="Z250" s="59"/>
      <c r="AA250" s="49"/>
      <c r="AB250" s="46"/>
      <c r="AC250" s="48"/>
      <c r="AD250" s="45"/>
      <c r="AE250" s="50"/>
      <c r="AF250" s="50"/>
      <c r="AG250" s="51"/>
      <c r="AH250" s="45"/>
      <c r="AI250" s="46"/>
      <c r="AJ250" s="46"/>
      <c r="AK250" s="49"/>
      <c r="AL250" s="46"/>
      <c r="AM250" s="46"/>
      <c r="AN250" s="46"/>
      <c r="AO250" s="46"/>
      <c r="AP250" s="45"/>
      <c r="AQ250" s="50"/>
      <c r="AR250" s="60"/>
      <c r="AS250" s="50"/>
      <c r="AT250" s="58"/>
      <c r="AU250" s="50"/>
      <c r="AV250" s="60"/>
      <c r="AW250" s="60"/>
      <c r="AX250" s="60"/>
      <c r="AY250" s="129"/>
      <c r="AZ250" s="105"/>
      <c r="BA250" s="46"/>
      <c r="BB250" s="50"/>
      <c r="BC250" s="50"/>
      <c r="BD250" s="50"/>
      <c r="BE250" s="50"/>
      <c r="BF250" s="51"/>
      <c r="BG250" s="10"/>
      <c r="BH250" s="51"/>
      <c r="BI250" s="46"/>
      <c r="BJ250" s="50"/>
      <c r="BK250" s="50"/>
      <c r="BL250" s="50"/>
      <c r="BM250" s="50"/>
      <c r="BN250" s="51"/>
      <c r="BO250" s="50"/>
      <c r="BP250" s="50"/>
      <c r="BQ250" s="50"/>
      <c r="BR250" s="51"/>
      <c r="BS250" s="50"/>
      <c r="BT250" s="50"/>
      <c r="BU250" s="50"/>
      <c r="BV250" s="51"/>
      <c r="BW250" s="103"/>
      <c r="BX250" s="10"/>
      <c r="BY250" s="7"/>
      <c r="BZ250" s="7"/>
      <c r="CA250" s="7"/>
      <c r="CB250" s="7"/>
      <c r="CC250" s="7"/>
      <c r="CD250" s="108"/>
      <c r="CE250" s="59"/>
      <c r="CF250" s="60"/>
      <c r="CG250" s="60"/>
      <c r="CH250" s="60"/>
      <c r="CI250" s="60"/>
      <c r="CJ250" s="51"/>
      <c r="CK250" s="10"/>
      <c r="CL250" s="51"/>
      <c r="CM250" s="50"/>
      <c r="CN250" s="50"/>
      <c r="CO250" s="50"/>
      <c r="CP250" s="50"/>
      <c r="CQ250" s="50"/>
      <c r="CR250" s="51"/>
      <c r="CS250" s="50"/>
      <c r="CT250" s="50"/>
      <c r="CU250" s="50"/>
      <c r="CV250" s="51"/>
      <c r="CW250" s="50"/>
      <c r="CX250" s="50"/>
      <c r="CY250" s="50"/>
      <c r="CZ250" s="51"/>
      <c r="DA250" s="103"/>
      <c r="DB250" s="7"/>
      <c r="DC250" s="7"/>
      <c r="DD250" s="7"/>
      <c r="DE250" s="50"/>
      <c r="DF250" s="7"/>
      <c r="DG250" s="7"/>
      <c r="DH250" s="7"/>
      <c r="DI250" s="7"/>
      <c r="DJ250" s="7"/>
      <c r="DK250" s="50"/>
      <c r="DL250" s="50"/>
      <c r="DM250" s="50"/>
      <c r="DN250" s="51"/>
      <c r="DO250" s="59"/>
      <c r="DP250" s="46"/>
      <c r="DQ250" s="46"/>
      <c r="DR250" s="46"/>
      <c r="DS250" s="46"/>
      <c r="DT250" s="49"/>
      <c r="DU250" s="46"/>
      <c r="DV250" s="50"/>
      <c r="DW250" s="50"/>
      <c r="DX250" s="51"/>
      <c r="DY250" s="50"/>
      <c r="DZ250" s="50"/>
      <c r="EA250" s="50"/>
      <c r="EB250" s="51"/>
      <c r="EC250" s="5"/>
      <c r="ED250" s="59"/>
      <c r="EE250" s="46"/>
      <c r="EF250" s="46"/>
      <c r="EG250" s="46"/>
      <c r="EH250" s="46"/>
      <c r="EI250" s="49"/>
      <c r="EJ250" s="46"/>
      <c r="EK250" s="50"/>
      <c r="EL250" s="50"/>
      <c r="EM250" s="51"/>
      <c r="EN250" s="50"/>
      <c r="EO250" s="50"/>
      <c r="EP250" s="50"/>
      <c r="EQ250" s="7"/>
      <c r="ER250" s="5"/>
      <c r="ES250">
        <f t="shared" si="35"/>
        <v>0</v>
      </c>
      <c r="EU250" s="16"/>
      <c r="EW250" s="16"/>
      <c r="EX250" s="16"/>
      <c r="EY250" s="16"/>
      <c r="FD250" s="16"/>
      <c r="FP250" s="16"/>
    </row>
    <row r="251" spans="1:172" x14ac:dyDescent="0.15">
      <c r="A251" s="47">
        <v>1000232</v>
      </c>
      <c r="B251" s="5"/>
      <c r="C251" s="45" t="str">
        <f>IF(A251="","",DBCS(VLOOKUP(A251,入力シート!A:E,3,FALSE)))</f>
        <v/>
      </c>
      <c r="D251" s="50"/>
      <c r="E251" s="50"/>
      <c r="F251" s="7"/>
      <c r="G251" s="123"/>
      <c r="H251" s="45"/>
      <c r="I251" s="51"/>
      <c r="J251" s="45"/>
      <c r="K251" s="51"/>
      <c r="L251" s="5"/>
      <c r="M251" s="10"/>
      <c r="N251" s="51"/>
      <c r="O251" s="123"/>
      <c r="P251" s="48"/>
      <c r="Q251" s="60"/>
      <c r="R251" s="51"/>
      <c r="S251" s="48"/>
      <c r="T251" s="51"/>
      <c r="U251" s="10"/>
      <c r="V251" s="59"/>
      <c r="W251" s="49"/>
      <c r="X251" s="59"/>
      <c r="Y251" s="49"/>
      <c r="Z251" s="59"/>
      <c r="AA251" s="49"/>
      <c r="AB251" s="46"/>
      <c r="AC251" s="48"/>
      <c r="AD251" s="45"/>
      <c r="AE251" s="50"/>
      <c r="AF251" s="50"/>
      <c r="AG251" s="51"/>
      <c r="AH251" s="45"/>
      <c r="AI251" s="46"/>
      <c r="AJ251" s="46"/>
      <c r="AK251" s="49"/>
      <c r="AL251" s="46"/>
      <c r="AM251" s="46"/>
      <c r="AN251" s="46"/>
      <c r="AO251" s="46"/>
      <c r="AP251" s="45"/>
      <c r="AQ251" s="50"/>
      <c r="AR251" s="60"/>
      <c r="AS251" s="50"/>
      <c r="AT251" s="58"/>
      <c r="AU251" s="50"/>
      <c r="AV251" s="60"/>
      <c r="AW251" s="60"/>
      <c r="AX251" s="60"/>
      <c r="AY251" s="129"/>
      <c r="AZ251" s="105"/>
      <c r="BA251" s="46"/>
      <c r="BB251" s="50"/>
      <c r="BC251" s="50"/>
      <c r="BD251" s="50"/>
      <c r="BE251" s="50"/>
      <c r="BF251" s="51"/>
      <c r="BG251" s="10"/>
      <c r="BH251" s="51"/>
      <c r="BI251" s="46"/>
      <c r="BJ251" s="50"/>
      <c r="BK251" s="50"/>
      <c r="BL251" s="50"/>
      <c r="BM251" s="50"/>
      <c r="BN251" s="51"/>
      <c r="BO251" s="50"/>
      <c r="BP251" s="50"/>
      <c r="BQ251" s="50"/>
      <c r="BR251" s="51"/>
      <c r="BS251" s="50"/>
      <c r="BT251" s="50"/>
      <c r="BU251" s="50"/>
      <c r="BV251" s="51"/>
      <c r="BW251" s="103"/>
      <c r="BX251" s="10"/>
      <c r="BY251" s="7"/>
      <c r="BZ251" s="7"/>
      <c r="CA251" s="7"/>
      <c r="CB251" s="7"/>
      <c r="CC251" s="7"/>
      <c r="CD251" s="108"/>
      <c r="CE251" s="59"/>
      <c r="CF251" s="60"/>
      <c r="CG251" s="60"/>
      <c r="CH251" s="60"/>
      <c r="CI251" s="60"/>
      <c r="CJ251" s="51"/>
      <c r="CK251" s="10"/>
      <c r="CL251" s="51"/>
      <c r="CM251" s="50"/>
      <c r="CN251" s="50"/>
      <c r="CO251" s="50"/>
      <c r="CP251" s="50"/>
      <c r="CQ251" s="50"/>
      <c r="CR251" s="51"/>
      <c r="CS251" s="50"/>
      <c r="CT251" s="50"/>
      <c r="CU251" s="50"/>
      <c r="CV251" s="51"/>
      <c r="CW251" s="50"/>
      <c r="CX251" s="50"/>
      <c r="CY251" s="50"/>
      <c r="CZ251" s="51"/>
      <c r="DA251" s="103"/>
      <c r="DB251" s="7"/>
      <c r="DC251" s="7"/>
      <c r="DD251" s="7"/>
      <c r="DE251" s="50"/>
      <c r="DF251" s="7"/>
      <c r="DG251" s="7"/>
      <c r="DH251" s="7"/>
      <c r="DI251" s="7"/>
      <c r="DJ251" s="7"/>
      <c r="DK251" s="50"/>
      <c r="DL251" s="50"/>
      <c r="DM251" s="50"/>
      <c r="DN251" s="51"/>
      <c r="DO251" s="59"/>
      <c r="DP251" s="46"/>
      <c r="DQ251" s="46"/>
      <c r="DR251" s="46"/>
      <c r="DS251" s="46"/>
      <c r="DT251" s="49"/>
      <c r="DU251" s="46"/>
      <c r="DV251" s="50"/>
      <c r="DW251" s="50"/>
      <c r="DX251" s="51"/>
      <c r="DY251" s="50"/>
      <c r="DZ251" s="50"/>
      <c r="EA251" s="50"/>
      <c r="EB251" s="51"/>
      <c r="EC251" s="5"/>
      <c r="ED251" s="59"/>
      <c r="EE251" s="46"/>
      <c r="EF251" s="46"/>
      <c r="EG251" s="46"/>
      <c r="EH251" s="46"/>
      <c r="EI251" s="49"/>
      <c r="EJ251" s="46"/>
      <c r="EK251" s="50"/>
      <c r="EL251" s="50"/>
      <c r="EM251" s="51"/>
      <c r="EN251" s="50"/>
      <c r="EO251" s="50"/>
      <c r="EP251" s="50"/>
      <c r="EQ251" s="7"/>
      <c r="ER251" s="5"/>
      <c r="ES251">
        <f t="shared" si="35"/>
        <v>0</v>
      </c>
      <c r="EU251" s="16"/>
      <c r="EW251" s="16"/>
      <c r="EX251" s="16"/>
      <c r="EY251" s="16"/>
      <c r="FD251" s="16"/>
      <c r="FP251" s="16"/>
    </row>
    <row r="252" spans="1:172" x14ac:dyDescent="0.15">
      <c r="A252" s="47">
        <v>1000233</v>
      </c>
      <c r="B252" s="5"/>
      <c r="C252" s="45" t="str">
        <f>IF(A252="","",DBCS(VLOOKUP(A252,入力シート!A:E,3,FALSE)))</f>
        <v/>
      </c>
      <c r="D252" s="50"/>
      <c r="E252" s="50"/>
      <c r="F252" s="7"/>
      <c r="G252" s="123"/>
      <c r="H252" s="45"/>
      <c r="I252" s="51"/>
      <c r="J252" s="45"/>
      <c r="K252" s="51"/>
      <c r="L252" s="5"/>
      <c r="M252" s="10"/>
      <c r="N252" s="51"/>
      <c r="O252" s="123"/>
      <c r="P252" s="48"/>
      <c r="Q252" s="60"/>
      <c r="R252" s="51"/>
      <c r="S252" s="48"/>
      <c r="T252" s="51"/>
      <c r="U252" s="10"/>
      <c r="V252" s="59"/>
      <c r="W252" s="49"/>
      <c r="X252" s="59"/>
      <c r="Y252" s="49"/>
      <c r="Z252" s="59"/>
      <c r="AA252" s="49"/>
      <c r="AB252" s="46"/>
      <c r="AC252" s="48"/>
      <c r="AD252" s="45"/>
      <c r="AE252" s="50"/>
      <c r="AF252" s="50"/>
      <c r="AG252" s="51"/>
      <c r="AH252" s="45"/>
      <c r="AI252" s="46"/>
      <c r="AJ252" s="46"/>
      <c r="AK252" s="49"/>
      <c r="AL252" s="46"/>
      <c r="AM252" s="46"/>
      <c r="AN252" s="46"/>
      <c r="AO252" s="46"/>
      <c r="AP252" s="45"/>
      <c r="AQ252" s="50"/>
      <c r="AR252" s="60"/>
      <c r="AS252" s="50"/>
      <c r="AT252" s="58"/>
      <c r="AU252" s="50"/>
      <c r="AV252" s="60"/>
      <c r="AW252" s="60"/>
      <c r="AX252" s="60"/>
      <c r="AY252" s="129"/>
      <c r="AZ252" s="105"/>
      <c r="BA252" s="46"/>
      <c r="BB252" s="50"/>
      <c r="BC252" s="50"/>
      <c r="BD252" s="50"/>
      <c r="BE252" s="50"/>
      <c r="BF252" s="51"/>
      <c r="BG252" s="10"/>
      <c r="BH252" s="51"/>
      <c r="BI252" s="46"/>
      <c r="BJ252" s="50"/>
      <c r="BK252" s="50"/>
      <c r="BL252" s="50"/>
      <c r="BM252" s="50"/>
      <c r="BN252" s="51"/>
      <c r="BO252" s="50"/>
      <c r="BP252" s="50"/>
      <c r="BQ252" s="50"/>
      <c r="BR252" s="51"/>
      <c r="BS252" s="50"/>
      <c r="BT252" s="50"/>
      <c r="BU252" s="50"/>
      <c r="BV252" s="51"/>
      <c r="BW252" s="103"/>
      <c r="BX252" s="10"/>
      <c r="BY252" s="7"/>
      <c r="BZ252" s="7"/>
      <c r="CA252" s="7"/>
      <c r="CB252" s="7"/>
      <c r="CC252" s="7"/>
      <c r="CD252" s="108"/>
      <c r="CE252" s="59"/>
      <c r="CF252" s="60"/>
      <c r="CG252" s="60"/>
      <c r="CH252" s="60"/>
      <c r="CI252" s="60"/>
      <c r="CJ252" s="51"/>
      <c r="CK252" s="10"/>
      <c r="CL252" s="51"/>
      <c r="CM252" s="50"/>
      <c r="CN252" s="50"/>
      <c r="CO252" s="50"/>
      <c r="CP252" s="50"/>
      <c r="CQ252" s="50"/>
      <c r="CR252" s="51"/>
      <c r="CS252" s="50"/>
      <c r="CT252" s="50"/>
      <c r="CU252" s="50"/>
      <c r="CV252" s="51"/>
      <c r="CW252" s="50"/>
      <c r="CX252" s="50"/>
      <c r="CY252" s="50"/>
      <c r="CZ252" s="51"/>
      <c r="DA252" s="103"/>
      <c r="DB252" s="7"/>
      <c r="DC252" s="7"/>
      <c r="DD252" s="7"/>
      <c r="DE252" s="50"/>
      <c r="DF252" s="7"/>
      <c r="DG252" s="7"/>
      <c r="DH252" s="7"/>
      <c r="DI252" s="7"/>
      <c r="DJ252" s="7"/>
      <c r="DK252" s="50"/>
      <c r="DL252" s="50"/>
      <c r="DM252" s="50"/>
      <c r="DN252" s="51"/>
      <c r="DO252" s="59"/>
      <c r="DP252" s="46"/>
      <c r="DQ252" s="46"/>
      <c r="DR252" s="46"/>
      <c r="DS252" s="46"/>
      <c r="DT252" s="49"/>
      <c r="DU252" s="46"/>
      <c r="DV252" s="50"/>
      <c r="DW252" s="50"/>
      <c r="DX252" s="51"/>
      <c r="DY252" s="50"/>
      <c r="DZ252" s="50"/>
      <c r="EA252" s="50"/>
      <c r="EB252" s="51"/>
      <c r="EC252" s="5"/>
      <c r="ED252" s="59"/>
      <c r="EE252" s="46"/>
      <c r="EF252" s="46"/>
      <c r="EG252" s="46"/>
      <c r="EH252" s="46"/>
      <c r="EI252" s="49"/>
      <c r="EJ252" s="46"/>
      <c r="EK252" s="50"/>
      <c r="EL252" s="50"/>
      <c r="EM252" s="51"/>
      <c r="EN252" s="50"/>
      <c r="EO252" s="50"/>
      <c r="EP252" s="50"/>
      <c r="EQ252" s="7"/>
      <c r="ER252" s="5"/>
      <c r="ES252">
        <f t="shared" si="35"/>
        <v>0</v>
      </c>
      <c r="EU252" s="16"/>
      <c r="EW252" s="16"/>
      <c r="EX252" s="16"/>
      <c r="EY252" s="16"/>
      <c r="FD252" s="16"/>
      <c r="FP252" s="16"/>
    </row>
    <row r="253" spans="1:172" x14ac:dyDescent="0.15">
      <c r="A253" s="47">
        <v>1000234</v>
      </c>
      <c r="B253" s="5"/>
      <c r="C253" s="45" t="str">
        <f>IF(A253="","",DBCS(VLOOKUP(A253,入力シート!A:E,3,FALSE)))</f>
        <v/>
      </c>
      <c r="D253" s="50"/>
      <c r="E253" s="50"/>
      <c r="F253" s="7"/>
      <c r="G253" s="123"/>
      <c r="H253" s="45"/>
      <c r="I253" s="51"/>
      <c r="J253" s="45"/>
      <c r="K253" s="51"/>
      <c r="L253" s="5"/>
      <c r="M253" s="10"/>
      <c r="N253" s="51"/>
      <c r="O253" s="123"/>
      <c r="P253" s="48"/>
      <c r="Q253" s="60"/>
      <c r="R253" s="51"/>
      <c r="S253" s="48"/>
      <c r="T253" s="51"/>
      <c r="U253" s="10"/>
      <c r="V253" s="59"/>
      <c r="W253" s="49"/>
      <c r="X253" s="59"/>
      <c r="Y253" s="49"/>
      <c r="Z253" s="59"/>
      <c r="AA253" s="49"/>
      <c r="AB253" s="46"/>
      <c r="AC253" s="48"/>
      <c r="AD253" s="45"/>
      <c r="AE253" s="50"/>
      <c r="AF253" s="50"/>
      <c r="AG253" s="51"/>
      <c r="AH253" s="45"/>
      <c r="AI253" s="46"/>
      <c r="AJ253" s="46"/>
      <c r="AK253" s="49"/>
      <c r="AL253" s="46"/>
      <c r="AM253" s="46"/>
      <c r="AN253" s="46"/>
      <c r="AO253" s="46"/>
      <c r="AP253" s="45"/>
      <c r="AQ253" s="50"/>
      <c r="AR253" s="60"/>
      <c r="AS253" s="50"/>
      <c r="AT253" s="58"/>
      <c r="AU253" s="50"/>
      <c r="AV253" s="60"/>
      <c r="AW253" s="60"/>
      <c r="AX253" s="60"/>
      <c r="AY253" s="129"/>
      <c r="AZ253" s="105"/>
      <c r="BA253" s="46"/>
      <c r="BB253" s="50"/>
      <c r="BC253" s="50"/>
      <c r="BD253" s="50"/>
      <c r="BE253" s="50"/>
      <c r="BF253" s="51"/>
      <c r="BG253" s="10"/>
      <c r="BH253" s="51"/>
      <c r="BI253" s="46"/>
      <c r="BJ253" s="50"/>
      <c r="BK253" s="50"/>
      <c r="BL253" s="50"/>
      <c r="BM253" s="50"/>
      <c r="BN253" s="51"/>
      <c r="BO253" s="50"/>
      <c r="BP253" s="50"/>
      <c r="BQ253" s="50"/>
      <c r="BR253" s="51"/>
      <c r="BS253" s="50"/>
      <c r="BT253" s="50"/>
      <c r="BU253" s="50"/>
      <c r="BV253" s="51"/>
      <c r="BW253" s="103"/>
      <c r="BX253" s="10"/>
      <c r="BY253" s="7"/>
      <c r="BZ253" s="7"/>
      <c r="CA253" s="7"/>
      <c r="CB253" s="7"/>
      <c r="CC253" s="7"/>
      <c r="CD253" s="108"/>
      <c r="CE253" s="59"/>
      <c r="CF253" s="60"/>
      <c r="CG253" s="60"/>
      <c r="CH253" s="60"/>
      <c r="CI253" s="60"/>
      <c r="CJ253" s="51"/>
      <c r="CK253" s="10"/>
      <c r="CL253" s="51"/>
      <c r="CM253" s="50"/>
      <c r="CN253" s="50"/>
      <c r="CO253" s="50"/>
      <c r="CP253" s="50"/>
      <c r="CQ253" s="50"/>
      <c r="CR253" s="51"/>
      <c r="CS253" s="50"/>
      <c r="CT253" s="50"/>
      <c r="CU253" s="50"/>
      <c r="CV253" s="51"/>
      <c r="CW253" s="50"/>
      <c r="CX253" s="50"/>
      <c r="CY253" s="50"/>
      <c r="CZ253" s="51"/>
      <c r="DA253" s="103"/>
      <c r="DB253" s="7"/>
      <c r="DC253" s="7"/>
      <c r="DD253" s="7"/>
      <c r="DE253" s="50"/>
      <c r="DF253" s="7"/>
      <c r="DG253" s="7"/>
      <c r="DH253" s="7"/>
      <c r="DI253" s="7"/>
      <c r="DJ253" s="7"/>
      <c r="DK253" s="50"/>
      <c r="DL253" s="50"/>
      <c r="DM253" s="50"/>
      <c r="DN253" s="51"/>
      <c r="DO253" s="59"/>
      <c r="DP253" s="46"/>
      <c r="DQ253" s="46"/>
      <c r="DR253" s="46"/>
      <c r="DS253" s="46"/>
      <c r="DT253" s="49"/>
      <c r="DU253" s="46"/>
      <c r="DV253" s="50"/>
      <c r="DW253" s="50"/>
      <c r="DX253" s="51"/>
      <c r="DY253" s="50"/>
      <c r="DZ253" s="50"/>
      <c r="EA253" s="50"/>
      <c r="EB253" s="51"/>
      <c r="EC253" s="5"/>
      <c r="ED253" s="59"/>
      <c r="EE253" s="46"/>
      <c r="EF253" s="46"/>
      <c r="EG253" s="46"/>
      <c r="EH253" s="46"/>
      <c r="EI253" s="49"/>
      <c r="EJ253" s="46"/>
      <c r="EK253" s="50"/>
      <c r="EL253" s="50"/>
      <c r="EM253" s="51"/>
      <c r="EN253" s="50"/>
      <c r="EO253" s="50"/>
      <c r="EP253" s="50"/>
      <c r="EQ253" s="7"/>
      <c r="ER253" s="5"/>
      <c r="ES253">
        <f t="shared" si="35"/>
        <v>0</v>
      </c>
      <c r="EU253" s="16"/>
      <c r="EW253" s="16"/>
      <c r="EX253" s="16"/>
      <c r="EY253" s="16"/>
      <c r="FD253" s="16"/>
      <c r="FP253" s="16"/>
    </row>
    <row r="254" spans="1:172" x14ac:dyDescent="0.15">
      <c r="A254" s="47">
        <v>1000235</v>
      </c>
      <c r="B254" s="5"/>
      <c r="C254" s="45" t="str">
        <f>IF(A254="","",DBCS(VLOOKUP(A254,入力シート!A:E,3,FALSE)))</f>
        <v/>
      </c>
      <c r="D254" s="50"/>
      <c r="E254" s="50"/>
      <c r="F254" s="7"/>
      <c r="G254" s="123"/>
      <c r="H254" s="45"/>
      <c r="I254" s="51"/>
      <c r="J254" s="45"/>
      <c r="K254" s="51"/>
      <c r="L254" s="5"/>
      <c r="M254" s="10"/>
      <c r="N254" s="51"/>
      <c r="O254" s="123"/>
      <c r="P254" s="48"/>
      <c r="Q254" s="60"/>
      <c r="R254" s="51"/>
      <c r="S254" s="48"/>
      <c r="T254" s="51"/>
      <c r="U254" s="10"/>
      <c r="V254" s="59"/>
      <c r="W254" s="49"/>
      <c r="X254" s="59"/>
      <c r="Y254" s="49"/>
      <c r="Z254" s="59"/>
      <c r="AA254" s="49"/>
      <c r="AB254" s="46"/>
      <c r="AC254" s="48"/>
      <c r="AD254" s="45"/>
      <c r="AE254" s="50"/>
      <c r="AF254" s="50"/>
      <c r="AG254" s="51"/>
      <c r="AH254" s="45"/>
      <c r="AI254" s="46"/>
      <c r="AJ254" s="46"/>
      <c r="AK254" s="49"/>
      <c r="AL254" s="46"/>
      <c r="AM254" s="46"/>
      <c r="AN254" s="46"/>
      <c r="AO254" s="46"/>
      <c r="AP254" s="45"/>
      <c r="AQ254" s="50"/>
      <c r="AR254" s="60"/>
      <c r="AS254" s="50"/>
      <c r="AT254" s="58"/>
      <c r="AU254" s="50"/>
      <c r="AV254" s="60"/>
      <c r="AW254" s="60"/>
      <c r="AX254" s="60"/>
      <c r="AY254" s="129"/>
      <c r="AZ254" s="105"/>
      <c r="BA254" s="46"/>
      <c r="BB254" s="50"/>
      <c r="BC254" s="50"/>
      <c r="BD254" s="50"/>
      <c r="BE254" s="50"/>
      <c r="BF254" s="51"/>
      <c r="BG254" s="10"/>
      <c r="BH254" s="51"/>
      <c r="BI254" s="46"/>
      <c r="BJ254" s="50"/>
      <c r="BK254" s="50"/>
      <c r="BL254" s="50"/>
      <c r="BM254" s="50"/>
      <c r="BN254" s="51"/>
      <c r="BO254" s="50"/>
      <c r="BP254" s="50"/>
      <c r="BQ254" s="50"/>
      <c r="BR254" s="51"/>
      <c r="BS254" s="50"/>
      <c r="BT254" s="50"/>
      <c r="BU254" s="50"/>
      <c r="BV254" s="51"/>
      <c r="BW254" s="103"/>
      <c r="BX254" s="10"/>
      <c r="BY254" s="7"/>
      <c r="BZ254" s="7"/>
      <c r="CA254" s="7"/>
      <c r="CB254" s="7"/>
      <c r="CC254" s="7"/>
      <c r="CD254" s="108"/>
      <c r="CE254" s="59"/>
      <c r="CF254" s="60"/>
      <c r="CG254" s="60"/>
      <c r="CH254" s="60"/>
      <c r="CI254" s="60"/>
      <c r="CJ254" s="51"/>
      <c r="CK254" s="10"/>
      <c r="CL254" s="51"/>
      <c r="CM254" s="50"/>
      <c r="CN254" s="50"/>
      <c r="CO254" s="50"/>
      <c r="CP254" s="50"/>
      <c r="CQ254" s="50"/>
      <c r="CR254" s="51"/>
      <c r="CS254" s="50"/>
      <c r="CT254" s="50"/>
      <c r="CU254" s="50"/>
      <c r="CV254" s="51"/>
      <c r="CW254" s="50"/>
      <c r="CX254" s="50"/>
      <c r="CY254" s="50"/>
      <c r="CZ254" s="51"/>
      <c r="DA254" s="103"/>
      <c r="DB254" s="7"/>
      <c r="DC254" s="7"/>
      <c r="DD254" s="7"/>
      <c r="DE254" s="50"/>
      <c r="DF254" s="7"/>
      <c r="DG254" s="7"/>
      <c r="DH254" s="7"/>
      <c r="DI254" s="7"/>
      <c r="DJ254" s="7"/>
      <c r="DK254" s="50"/>
      <c r="DL254" s="50"/>
      <c r="DM254" s="50"/>
      <c r="DN254" s="51"/>
      <c r="DO254" s="59"/>
      <c r="DP254" s="46"/>
      <c r="DQ254" s="46"/>
      <c r="DR254" s="46"/>
      <c r="DS254" s="46"/>
      <c r="DT254" s="49"/>
      <c r="DU254" s="46"/>
      <c r="DV254" s="50"/>
      <c r="DW254" s="50"/>
      <c r="DX254" s="51"/>
      <c r="DY254" s="50"/>
      <c r="DZ254" s="50"/>
      <c r="EA254" s="50"/>
      <c r="EB254" s="51"/>
      <c r="EC254" s="5"/>
      <c r="ED254" s="59"/>
      <c r="EE254" s="46"/>
      <c r="EF254" s="46"/>
      <c r="EG254" s="46"/>
      <c r="EH254" s="46"/>
      <c r="EI254" s="49"/>
      <c r="EJ254" s="46"/>
      <c r="EK254" s="50"/>
      <c r="EL254" s="50"/>
      <c r="EM254" s="51"/>
      <c r="EN254" s="50"/>
      <c r="EO254" s="50"/>
      <c r="EP254" s="50"/>
      <c r="EQ254" s="7"/>
      <c r="ER254" s="5"/>
      <c r="ES254">
        <f t="shared" si="35"/>
        <v>0</v>
      </c>
      <c r="EU254" s="16"/>
      <c r="EW254" s="16"/>
      <c r="EX254" s="16"/>
      <c r="EY254" s="16"/>
      <c r="FD254" s="16"/>
      <c r="FP254" s="16"/>
    </row>
    <row r="255" spans="1:172" x14ac:dyDescent="0.15">
      <c r="A255" s="47">
        <v>1000236</v>
      </c>
      <c r="B255" s="5"/>
      <c r="C255" s="45" t="str">
        <f>IF(A255="","",DBCS(VLOOKUP(A255,入力シート!A:E,3,FALSE)))</f>
        <v/>
      </c>
      <c r="D255" s="50"/>
      <c r="E255" s="50"/>
      <c r="F255" s="7"/>
      <c r="G255" s="123"/>
      <c r="H255" s="45"/>
      <c r="I255" s="51"/>
      <c r="J255" s="45"/>
      <c r="K255" s="51"/>
      <c r="L255" s="5"/>
      <c r="M255" s="10"/>
      <c r="N255" s="51"/>
      <c r="O255" s="123"/>
      <c r="P255" s="48"/>
      <c r="Q255" s="60"/>
      <c r="R255" s="51"/>
      <c r="S255" s="48"/>
      <c r="T255" s="51"/>
      <c r="U255" s="10"/>
      <c r="V255" s="59"/>
      <c r="W255" s="49"/>
      <c r="X255" s="59"/>
      <c r="Y255" s="49"/>
      <c r="Z255" s="59"/>
      <c r="AA255" s="49"/>
      <c r="AB255" s="46"/>
      <c r="AC255" s="48"/>
      <c r="AD255" s="45"/>
      <c r="AE255" s="50"/>
      <c r="AF255" s="50"/>
      <c r="AG255" s="51"/>
      <c r="AH255" s="45"/>
      <c r="AI255" s="46"/>
      <c r="AJ255" s="46"/>
      <c r="AK255" s="49"/>
      <c r="AL255" s="46"/>
      <c r="AM255" s="46"/>
      <c r="AN255" s="46"/>
      <c r="AO255" s="46"/>
      <c r="AP255" s="45"/>
      <c r="AQ255" s="50"/>
      <c r="AR255" s="60"/>
      <c r="AS255" s="50"/>
      <c r="AT255" s="58"/>
      <c r="AU255" s="50"/>
      <c r="AV255" s="60"/>
      <c r="AW255" s="60"/>
      <c r="AX255" s="60"/>
      <c r="AY255" s="129"/>
      <c r="AZ255" s="105"/>
      <c r="BA255" s="46"/>
      <c r="BB255" s="50"/>
      <c r="BC255" s="50"/>
      <c r="BD255" s="50"/>
      <c r="BE255" s="50"/>
      <c r="BF255" s="51"/>
      <c r="BG255" s="10"/>
      <c r="BH255" s="51"/>
      <c r="BI255" s="46"/>
      <c r="BJ255" s="50"/>
      <c r="BK255" s="50"/>
      <c r="BL255" s="50"/>
      <c r="BM255" s="50"/>
      <c r="BN255" s="51"/>
      <c r="BO255" s="50"/>
      <c r="BP255" s="50"/>
      <c r="BQ255" s="50"/>
      <c r="BR255" s="51"/>
      <c r="BS255" s="50"/>
      <c r="BT255" s="50"/>
      <c r="BU255" s="50"/>
      <c r="BV255" s="51"/>
      <c r="BW255" s="103"/>
      <c r="BX255" s="10"/>
      <c r="BY255" s="7"/>
      <c r="BZ255" s="7"/>
      <c r="CA255" s="7"/>
      <c r="CB255" s="7"/>
      <c r="CC255" s="7"/>
      <c r="CD255" s="108"/>
      <c r="CE255" s="59"/>
      <c r="CF255" s="60"/>
      <c r="CG255" s="60"/>
      <c r="CH255" s="60"/>
      <c r="CI255" s="60"/>
      <c r="CJ255" s="51"/>
      <c r="CK255" s="10"/>
      <c r="CL255" s="51"/>
      <c r="CM255" s="50"/>
      <c r="CN255" s="50"/>
      <c r="CO255" s="50"/>
      <c r="CP255" s="50"/>
      <c r="CQ255" s="50"/>
      <c r="CR255" s="51"/>
      <c r="CS255" s="50"/>
      <c r="CT255" s="50"/>
      <c r="CU255" s="50"/>
      <c r="CV255" s="51"/>
      <c r="CW255" s="50"/>
      <c r="CX255" s="50"/>
      <c r="CY255" s="50"/>
      <c r="CZ255" s="51"/>
      <c r="DA255" s="103"/>
      <c r="DB255" s="7"/>
      <c r="DC255" s="7"/>
      <c r="DD255" s="7"/>
      <c r="DE255" s="50"/>
      <c r="DF255" s="7"/>
      <c r="DG255" s="7"/>
      <c r="DH255" s="7"/>
      <c r="DI255" s="7"/>
      <c r="DJ255" s="7"/>
      <c r="DK255" s="50"/>
      <c r="DL255" s="50"/>
      <c r="DM255" s="50"/>
      <c r="DN255" s="51"/>
      <c r="DO255" s="59"/>
      <c r="DP255" s="46"/>
      <c r="DQ255" s="46"/>
      <c r="DR255" s="46"/>
      <c r="DS255" s="46"/>
      <c r="DT255" s="49"/>
      <c r="DU255" s="46"/>
      <c r="DV255" s="50"/>
      <c r="DW255" s="50"/>
      <c r="DX255" s="51"/>
      <c r="DY255" s="50"/>
      <c r="DZ255" s="50"/>
      <c r="EA255" s="50"/>
      <c r="EB255" s="51"/>
      <c r="EC255" s="5"/>
      <c r="ED255" s="59"/>
      <c r="EE255" s="46"/>
      <c r="EF255" s="46"/>
      <c r="EG255" s="46"/>
      <c r="EH255" s="46"/>
      <c r="EI255" s="49"/>
      <c r="EJ255" s="46"/>
      <c r="EK255" s="50"/>
      <c r="EL255" s="50"/>
      <c r="EM255" s="51"/>
      <c r="EN255" s="50"/>
      <c r="EO255" s="50"/>
      <c r="EP255" s="50"/>
      <c r="EQ255" s="7"/>
      <c r="ER255" s="5"/>
      <c r="ES255">
        <f t="shared" si="35"/>
        <v>0</v>
      </c>
      <c r="EU255" s="16"/>
      <c r="EW255" s="16"/>
      <c r="EX255" s="16"/>
      <c r="EY255" s="16"/>
      <c r="FD255" s="16"/>
      <c r="FP255" s="16"/>
    </row>
    <row r="256" spans="1:172" x14ac:dyDescent="0.15">
      <c r="A256" s="47">
        <v>1000237</v>
      </c>
      <c r="B256" s="5"/>
      <c r="C256" s="45" t="str">
        <f>IF(A256="","",DBCS(VLOOKUP(A256,入力シート!A:E,3,FALSE)))</f>
        <v/>
      </c>
      <c r="D256" s="50"/>
      <c r="E256" s="50"/>
      <c r="F256" s="7"/>
      <c r="G256" s="123"/>
      <c r="H256" s="45"/>
      <c r="I256" s="51"/>
      <c r="J256" s="45"/>
      <c r="K256" s="51"/>
      <c r="L256" s="5"/>
      <c r="M256" s="10"/>
      <c r="N256" s="51"/>
      <c r="O256" s="123"/>
      <c r="P256" s="48"/>
      <c r="Q256" s="60"/>
      <c r="R256" s="51"/>
      <c r="S256" s="48"/>
      <c r="T256" s="51"/>
      <c r="U256" s="10"/>
      <c r="V256" s="59"/>
      <c r="W256" s="49"/>
      <c r="X256" s="59"/>
      <c r="Y256" s="49"/>
      <c r="Z256" s="59"/>
      <c r="AA256" s="49"/>
      <c r="AB256" s="46"/>
      <c r="AC256" s="48"/>
      <c r="AD256" s="45"/>
      <c r="AE256" s="50"/>
      <c r="AF256" s="50"/>
      <c r="AG256" s="51"/>
      <c r="AH256" s="45"/>
      <c r="AI256" s="46"/>
      <c r="AJ256" s="46"/>
      <c r="AK256" s="49"/>
      <c r="AL256" s="46"/>
      <c r="AM256" s="46"/>
      <c r="AN256" s="46"/>
      <c r="AO256" s="46"/>
      <c r="AP256" s="45"/>
      <c r="AQ256" s="50"/>
      <c r="AR256" s="60"/>
      <c r="AS256" s="50"/>
      <c r="AT256" s="58"/>
      <c r="AU256" s="50"/>
      <c r="AV256" s="60"/>
      <c r="AW256" s="60"/>
      <c r="AX256" s="60"/>
      <c r="AY256" s="129"/>
      <c r="AZ256" s="105"/>
      <c r="BA256" s="46"/>
      <c r="BB256" s="50"/>
      <c r="BC256" s="50"/>
      <c r="BD256" s="50"/>
      <c r="BE256" s="50"/>
      <c r="BF256" s="51"/>
      <c r="BG256" s="10"/>
      <c r="BH256" s="51"/>
      <c r="BI256" s="46"/>
      <c r="BJ256" s="50"/>
      <c r="BK256" s="50"/>
      <c r="BL256" s="50"/>
      <c r="BM256" s="50"/>
      <c r="BN256" s="51"/>
      <c r="BO256" s="50"/>
      <c r="BP256" s="50"/>
      <c r="BQ256" s="50"/>
      <c r="BR256" s="51"/>
      <c r="BS256" s="50"/>
      <c r="BT256" s="50"/>
      <c r="BU256" s="50"/>
      <c r="BV256" s="51"/>
      <c r="BW256" s="103"/>
      <c r="BX256" s="10"/>
      <c r="BY256" s="7"/>
      <c r="BZ256" s="7"/>
      <c r="CA256" s="7"/>
      <c r="CB256" s="7"/>
      <c r="CC256" s="7"/>
      <c r="CD256" s="108"/>
      <c r="CE256" s="59"/>
      <c r="CF256" s="60"/>
      <c r="CG256" s="60"/>
      <c r="CH256" s="60"/>
      <c r="CI256" s="60"/>
      <c r="CJ256" s="51"/>
      <c r="CK256" s="10"/>
      <c r="CL256" s="51"/>
      <c r="CM256" s="50"/>
      <c r="CN256" s="50"/>
      <c r="CO256" s="50"/>
      <c r="CP256" s="50"/>
      <c r="CQ256" s="50"/>
      <c r="CR256" s="51"/>
      <c r="CS256" s="50"/>
      <c r="CT256" s="50"/>
      <c r="CU256" s="50"/>
      <c r="CV256" s="51"/>
      <c r="CW256" s="50"/>
      <c r="CX256" s="50"/>
      <c r="CY256" s="50"/>
      <c r="CZ256" s="51"/>
      <c r="DA256" s="103"/>
      <c r="DB256" s="7"/>
      <c r="DC256" s="7"/>
      <c r="DD256" s="7"/>
      <c r="DE256" s="50"/>
      <c r="DF256" s="7"/>
      <c r="DG256" s="7"/>
      <c r="DH256" s="7"/>
      <c r="DI256" s="7"/>
      <c r="DJ256" s="7"/>
      <c r="DK256" s="50"/>
      <c r="DL256" s="50"/>
      <c r="DM256" s="50"/>
      <c r="DN256" s="51"/>
      <c r="DO256" s="59"/>
      <c r="DP256" s="46"/>
      <c r="DQ256" s="46"/>
      <c r="DR256" s="46"/>
      <c r="DS256" s="46"/>
      <c r="DT256" s="49"/>
      <c r="DU256" s="46"/>
      <c r="DV256" s="50"/>
      <c r="DW256" s="50"/>
      <c r="DX256" s="51"/>
      <c r="DY256" s="50"/>
      <c r="DZ256" s="50"/>
      <c r="EA256" s="50"/>
      <c r="EB256" s="51"/>
      <c r="EC256" s="5"/>
      <c r="ED256" s="59"/>
      <c r="EE256" s="46"/>
      <c r="EF256" s="46"/>
      <c r="EG256" s="46"/>
      <c r="EH256" s="46"/>
      <c r="EI256" s="49"/>
      <c r="EJ256" s="46"/>
      <c r="EK256" s="50"/>
      <c r="EL256" s="50"/>
      <c r="EM256" s="51"/>
      <c r="EN256" s="50"/>
      <c r="EO256" s="50"/>
      <c r="EP256" s="50"/>
      <c r="EQ256" s="7"/>
      <c r="ER256" s="5"/>
      <c r="ES256">
        <f t="shared" si="35"/>
        <v>0</v>
      </c>
      <c r="EU256" s="16"/>
      <c r="EW256" s="16"/>
      <c r="EX256" s="16"/>
      <c r="EY256" s="16"/>
      <c r="FD256" s="16"/>
      <c r="FP256" s="16"/>
    </row>
    <row r="257" spans="1:172" x14ac:dyDescent="0.15">
      <c r="A257" s="47">
        <v>1000238</v>
      </c>
      <c r="B257" s="5"/>
      <c r="C257" s="45" t="str">
        <f>IF(A257="","",DBCS(VLOOKUP(A257,入力シート!A:E,3,FALSE)))</f>
        <v/>
      </c>
      <c r="D257" s="50"/>
      <c r="E257" s="50"/>
      <c r="F257" s="7"/>
      <c r="G257" s="123"/>
      <c r="H257" s="45"/>
      <c r="I257" s="51"/>
      <c r="J257" s="45"/>
      <c r="K257" s="51"/>
      <c r="L257" s="5"/>
      <c r="M257" s="10"/>
      <c r="N257" s="51"/>
      <c r="O257" s="123"/>
      <c r="P257" s="48"/>
      <c r="Q257" s="60"/>
      <c r="R257" s="51"/>
      <c r="S257" s="48"/>
      <c r="T257" s="51"/>
      <c r="U257" s="10"/>
      <c r="V257" s="59"/>
      <c r="W257" s="49"/>
      <c r="X257" s="59"/>
      <c r="Y257" s="49"/>
      <c r="Z257" s="59"/>
      <c r="AA257" s="49"/>
      <c r="AB257" s="46"/>
      <c r="AC257" s="48"/>
      <c r="AD257" s="45"/>
      <c r="AE257" s="50"/>
      <c r="AF257" s="50"/>
      <c r="AG257" s="51"/>
      <c r="AH257" s="45"/>
      <c r="AI257" s="46"/>
      <c r="AJ257" s="46"/>
      <c r="AK257" s="49"/>
      <c r="AL257" s="46"/>
      <c r="AM257" s="46"/>
      <c r="AN257" s="46"/>
      <c r="AO257" s="46"/>
      <c r="AP257" s="45"/>
      <c r="AQ257" s="50"/>
      <c r="AR257" s="60"/>
      <c r="AS257" s="50"/>
      <c r="AT257" s="58"/>
      <c r="AU257" s="50"/>
      <c r="AV257" s="60"/>
      <c r="AW257" s="60"/>
      <c r="AX257" s="60"/>
      <c r="AY257" s="129"/>
      <c r="AZ257" s="105"/>
      <c r="BA257" s="46"/>
      <c r="BB257" s="50"/>
      <c r="BC257" s="50"/>
      <c r="BD257" s="50"/>
      <c r="BE257" s="50"/>
      <c r="BF257" s="51"/>
      <c r="BG257" s="10"/>
      <c r="BH257" s="51"/>
      <c r="BI257" s="46"/>
      <c r="BJ257" s="50"/>
      <c r="BK257" s="50"/>
      <c r="BL257" s="50"/>
      <c r="BM257" s="50"/>
      <c r="BN257" s="51"/>
      <c r="BO257" s="50"/>
      <c r="BP257" s="50"/>
      <c r="BQ257" s="50"/>
      <c r="BR257" s="51"/>
      <c r="BS257" s="50"/>
      <c r="BT257" s="50"/>
      <c r="BU257" s="50"/>
      <c r="BV257" s="51"/>
      <c r="BW257" s="103"/>
      <c r="BX257" s="10"/>
      <c r="BY257" s="7"/>
      <c r="BZ257" s="7"/>
      <c r="CA257" s="7"/>
      <c r="CB257" s="7"/>
      <c r="CC257" s="7"/>
      <c r="CD257" s="108"/>
      <c r="CE257" s="59"/>
      <c r="CF257" s="60"/>
      <c r="CG257" s="60"/>
      <c r="CH257" s="60"/>
      <c r="CI257" s="60"/>
      <c r="CJ257" s="51"/>
      <c r="CK257" s="10"/>
      <c r="CL257" s="51"/>
      <c r="CM257" s="50"/>
      <c r="CN257" s="50"/>
      <c r="CO257" s="50"/>
      <c r="CP257" s="50"/>
      <c r="CQ257" s="50"/>
      <c r="CR257" s="51"/>
      <c r="CS257" s="50"/>
      <c r="CT257" s="50"/>
      <c r="CU257" s="50"/>
      <c r="CV257" s="51"/>
      <c r="CW257" s="50"/>
      <c r="CX257" s="50"/>
      <c r="CY257" s="50"/>
      <c r="CZ257" s="51"/>
      <c r="DA257" s="103"/>
      <c r="DB257" s="7"/>
      <c r="DC257" s="7"/>
      <c r="DD257" s="7"/>
      <c r="DE257" s="50"/>
      <c r="DF257" s="7"/>
      <c r="DG257" s="7"/>
      <c r="DH257" s="7"/>
      <c r="DI257" s="7"/>
      <c r="DJ257" s="7"/>
      <c r="DK257" s="50"/>
      <c r="DL257" s="50"/>
      <c r="DM257" s="50"/>
      <c r="DN257" s="51"/>
      <c r="DO257" s="59"/>
      <c r="DP257" s="46"/>
      <c r="DQ257" s="46"/>
      <c r="DR257" s="46"/>
      <c r="DS257" s="46"/>
      <c r="DT257" s="49"/>
      <c r="DU257" s="46"/>
      <c r="DV257" s="50"/>
      <c r="DW257" s="50"/>
      <c r="DX257" s="51"/>
      <c r="DY257" s="50"/>
      <c r="DZ257" s="50"/>
      <c r="EA257" s="50"/>
      <c r="EB257" s="51"/>
      <c r="EC257" s="5"/>
      <c r="ED257" s="59"/>
      <c r="EE257" s="46"/>
      <c r="EF257" s="46"/>
      <c r="EG257" s="46"/>
      <c r="EH257" s="46"/>
      <c r="EI257" s="49"/>
      <c r="EJ257" s="46"/>
      <c r="EK257" s="50"/>
      <c r="EL257" s="50"/>
      <c r="EM257" s="51"/>
      <c r="EN257" s="50"/>
      <c r="EO257" s="50"/>
      <c r="EP257" s="50"/>
      <c r="EQ257" s="7"/>
      <c r="ER257" s="5"/>
      <c r="ES257">
        <f t="shared" si="35"/>
        <v>0</v>
      </c>
      <c r="EU257" s="16"/>
      <c r="EW257" s="16"/>
      <c r="EX257" s="16"/>
      <c r="EY257" s="16"/>
      <c r="FD257" s="16"/>
      <c r="FP257" s="16"/>
    </row>
    <row r="258" spans="1:172" x14ac:dyDescent="0.15">
      <c r="A258" s="47">
        <v>1000239</v>
      </c>
      <c r="B258" s="5"/>
      <c r="C258" s="45" t="str">
        <f>IF(A258="","",DBCS(VLOOKUP(A258,入力シート!A:E,3,FALSE)))</f>
        <v/>
      </c>
      <c r="D258" s="50"/>
      <c r="E258" s="50"/>
      <c r="F258" s="7"/>
      <c r="G258" s="123"/>
      <c r="H258" s="45"/>
      <c r="I258" s="51"/>
      <c r="J258" s="45"/>
      <c r="K258" s="51"/>
      <c r="L258" s="5"/>
      <c r="M258" s="10"/>
      <c r="N258" s="51"/>
      <c r="O258" s="123"/>
      <c r="P258" s="48"/>
      <c r="Q258" s="60"/>
      <c r="R258" s="51"/>
      <c r="S258" s="48"/>
      <c r="T258" s="51"/>
      <c r="U258" s="10"/>
      <c r="V258" s="59"/>
      <c r="W258" s="49"/>
      <c r="X258" s="59"/>
      <c r="Y258" s="49"/>
      <c r="Z258" s="59"/>
      <c r="AA258" s="49"/>
      <c r="AB258" s="46"/>
      <c r="AC258" s="48"/>
      <c r="AD258" s="45"/>
      <c r="AE258" s="50"/>
      <c r="AF258" s="50"/>
      <c r="AG258" s="51"/>
      <c r="AH258" s="45"/>
      <c r="AI258" s="46"/>
      <c r="AJ258" s="46"/>
      <c r="AK258" s="49"/>
      <c r="AL258" s="46"/>
      <c r="AM258" s="46"/>
      <c r="AN258" s="46"/>
      <c r="AO258" s="46"/>
      <c r="AP258" s="45"/>
      <c r="AQ258" s="50"/>
      <c r="AR258" s="60"/>
      <c r="AS258" s="50"/>
      <c r="AT258" s="58"/>
      <c r="AU258" s="50"/>
      <c r="AV258" s="60"/>
      <c r="AW258" s="60"/>
      <c r="AX258" s="60"/>
      <c r="AY258" s="129"/>
      <c r="AZ258" s="105"/>
      <c r="BA258" s="46"/>
      <c r="BB258" s="50"/>
      <c r="BC258" s="50"/>
      <c r="BD258" s="50"/>
      <c r="BE258" s="50"/>
      <c r="BF258" s="51"/>
      <c r="BG258" s="10"/>
      <c r="BH258" s="51"/>
      <c r="BI258" s="46"/>
      <c r="BJ258" s="50"/>
      <c r="BK258" s="50"/>
      <c r="BL258" s="50"/>
      <c r="BM258" s="50"/>
      <c r="BN258" s="51"/>
      <c r="BO258" s="50"/>
      <c r="BP258" s="50"/>
      <c r="BQ258" s="50"/>
      <c r="BR258" s="51"/>
      <c r="BS258" s="50"/>
      <c r="BT258" s="50"/>
      <c r="BU258" s="50"/>
      <c r="BV258" s="51"/>
      <c r="BW258" s="103"/>
      <c r="BX258" s="10"/>
      <c r="BY258" s="7"/>
      <c r="BZ258" s="7"/>
      <c r="CA258" s="7"/>
      <c r="CB258" s="7"/>
      <c r="CC258" s="7"/>
      <c r="CD258" s="108"/>
      <c r="CE258" s="59"/>
      <c r="CF258" s="60"/>
      <c r="CG258" s="60"/>
      <c r="CH258" s="60"/>
      <c r="CI258" s="60"/>
      <c r="CJ258" s="51"/>
      <c r="CK258" s="10"/>
      <c r="CL258" s="51"/>
      <c r="CM258" s="50"/>
      <c r="CN258" s="50"/>
      <c r="CO258" s="50"/>
      <c r="CP258" s="50"/>
      <c r="CQ258" s="50"/>
      <c r="CR258" s="51"/>
      <c r="CS258" s="50"/>
      <c r="CT258" s="50"/>
      <c r="CU258" s="50"/>
      <c r="CV258" s="51"/>
      <c r="CW258" s="50"/>
      <c r="CX258" s="50"/>
      <c r="CY258" s="50"/>
      <c r="CZ258" s="51"/>
      <c r="DA258" s="103"/>
      <c r="DB258" s="7"/>
      <c r="DC258" s="7"/>
      <c r="DD258" s="7"/>
      <c r="DE258" s="50"/>
      <c r="DF258" s="7"/>
      <c r="DG258" s="7"/>
      <c r="DH258" s="7"/>
      <c r="DI258" s="7"/>
      <c r="DJ258" s="7"/>
      <c r="DK258" s="50"/>
      <c r="DL258" s="50"/>
      <c r="DM258" s="50"/>
      <c r="DN258" s="51"/>
      <c r="DO258" s="59"/>
      <c r="DP258" s="46"/>
      <c r="DQ258" s="46"/>
      <c r="DR258" s="46"/>
      <c r="DS258" s="46"/>
      <c r="DT258" s="49"/>
      <c r="DU258" s="46"/>
      <c r="DV258" s="50"/>
      <c r="DW258" s="50"/>
      <c r="DX258" s="51"/>
      <c r="DY258" s="50"/>
      <c r="DZ258" s="50"/>
      <c r="EA258" s="50"/>
      <c r="EB258" s="51"/>
      <c r="EC258" s="5"/>
      <c r="ED258" s="59"/>
      <c r="EE258" s="46"/>
      <c r="EF258" s="46"/>
      <c r="EG258" s="46"/>
      <c r="EH258" s="46"/>
      <c r="EI258" s="49"/>
      <c r="EJ258" s="46"/>
      <c r="EK258" s="50"/>
      <c r="EL258" s="50"/>
      <c r="EM258" s="51"/>
      <c r="EN258" s="50"/>
      <c r="EO258" s="50"/>
      <c r="EP258" s="50"/>
      <c r="EQ258" s="7"/>
      <c r="ER258" s="5"/>
      <c r="ES258">
        <f t="shared" si="35"/>
        <v>0</v>
      </c>
      <c r="EU258" s="16"/>
      <c r="EW258" s="16"/>
      <c r="EX258" s="16"/>
      <c r="EY258" s="16"/>
      <c r="FD258" s="16"/>
      <c r="FP258" s="16"/>
    </row>
    <row r="259" spans="1:172" x14ac:dyDescent="0.15">
      <c r="A259" s="47">
        <v>1000240</v>
      </c>
      <c r="B259" s="5"/>
      <c r="C259" s="45" t="str">
        <f>IF(A259="","",DBCS(VLOOKUP(A259,入力シート!A:E,3,FALSE)))</f>
        <v/>
      </c>
      <c r="D259" s="50"/>
      <c r="E259" s="50"/>
      <c r="F259" s="7"/>
      <c r="G259" s="123"/>
      <c r="H259" s="45"/>
      <c r="I259" s="51"/>
      <c r="J259" s="45"/>
      <c r="K259" s="51"/>
      <c r="L259" s="5"/>
      <c r="M259" s="10"/>
      <c r="N259" s="51"/>
      <c r="O259" s="123"/>
      <c r="P259" s="48"/>
      <c r="Q259" s="60"/>
      <c r="R259" s="51"/>
      <c r="S259" s="48"/>
      <c r="T259" s="51"/>
      <c r="U259" s="10"/>
      <c r="V259" s="59"/>
      <c r="W259" s="49"/>
      <c r="X259" s="59"/>
      <c r="Y259" s="49"/>
      <c r="Z259" s="59"/>
      <c r="AA259" s="49"/>
      <c r="AB259" s="46"/>
      <c r="AC259" s="48"/>
      <c r="AD259" s="45"/>
      <c r="AE259" s="50"/>
      <c r="AF259" s="50"/>
      <c r="AG259" s="51"/>
      <c r="AH259" s="45"/>
      <c r="AI259" s="46"/>
      <c r="AJ259" s="46"/>
      <c r="AK259" s="49"/>
      <c r="AL259" s="46"/>
      <c r="AM259" s="46"/>
      <c r="AN259" s="46"/>
      <c r="AO259" s="46"/>
      <c r="AP259" s="45"/>
      <c r="AQ259" s="50"/>
      <c r="AR259" s="60"/>
      <c r="AS259" s="50"/>
      <c r="AT259" s="58"/>
      <c r="AU259" s="50"/>
      <c r="AV259" s="60"/>
      <c r="AW259" s="60"/>
      <c r="AX259" s="60"/>
      <c r="AY259" s="129"/>
      <c r="AZ259" s="105"/>
      <c r="BA259" s="46"/>
      <c r="BB259" s="50"/>
      <c r="BC259" s="50"/>
      <c r="BD259" s="50"/>
      <c r="BE259" s="50"/>
      <c r="BF259" s="51"/>
      <c r="BG259" s="10"/>
      <c r="BH259" s="51"/>
      <c r="BI259" s="46"/>
      <c r="BJ259" s="50"/>
      <c r="BK259" s="50"/>
      <c r="BL259" s="50"/>
      <c r="BM259" s="50"/>
      <c r="BN259" s="51"/>
      <c r="BO259" s="50"/>
      <c r="BP259" s="50"/>
      <c r="BQ259" s="50"/>
      <c r="BR259" s="51"/>
      <c r="BS259" s="50"/>
      <c r="BT259" s="50"/>
      <c r="BU259" s="50"/>
      <c r="BV259" s="51"/>
      <c r="BW259" s="103"/>
      <c r="BX259" s="10"/>
      <c r="BY259" s="7"/>
      <c r="BZ259" s="7"/>
      <c r="CA259" s="7"/>
      <c r="CB259" s="7"/>
      <c r="CC259" s="7"/>
      <c r="CD259" s="108"/>
      <c r="CE259" s="59"/>
      <c r="CF259" s="60"/>
      <c r="CG259" s="60"/>
      <c r="CH259" s="60"/>
      <c r="CI259" s="60"/>
      <c r="CJ259" s="51"/>
      <c r="CK259" s="10"/>
      <c r="CL259" s="51"/>
      <c r="CM259" s="50"/>
      <c r="CN259" s="50"/>
      <c r="CO259" s="50"/>
      <c r="CP259" s="50"/>
      <c r="CQ259" s="50"/>
      <c r="CR259" s="51"/>
      <c r="CS259" s="50"/>
      <c r="CT259" s="50"/>
      <c r="CU259" s="50"/>
      <c r="CV259" s="51"/>
      <c r="CW259" s="50"/>
      <c r="CX259" s="50"/>
      <c r="CY259" s="50"/>
      <c r="CZ259" s="51"/>
      <c r="DA259" s="103"/>
      <c r="DB259" s="7"/>
      <c r="DC259" s="7"/>
      <c r="DD259" s="7"/>
      <c r="DE259" s="50"/>
      <c r="DF259" s="7"/>
      <c r="DG259" s="7"/>
      <c r="DH259" s="7"/>
      <c r="DI259" s="7"/>
      <c r="DJ259" s="7"/>
      <c r="DK259" s="50"/>
      <c r="DL259" s="50"/>
      <c r="DM259" s="50"/>
      <c r="DN259" s="51"/>
      <c r="DO259" s="59"/>
      <c r="DP259" s="46"/>
      <c r="DQ259" s="46"/>
      <c r="DR259" s="46"/>
      <c r="DS259" s="46"/>
      <c r="DT259" s="49"/>
      <c r="DU259" s="46"/>
      <c r="DV259" s="50"/>
      <c r="DW259" s="50"/>
      <c r="DX259" s="51"/>
      <c r="DY259" s="50"/>
      <c r="DZ259" s="50"/>
      <c r="EA259" s="50"/>
      <c r="EB259" s="51"/>
      <c r="EC259" s="5"/>
      <c r="ED259" s="59"/>
      <c r="EE259" s="46"/>
      <c r="EF259" s="46"/>
      <c r="EG259" s="46"/>
      <c r="EH259" s="46"/>
      <c r="EI259" s="49"/>
      <c r="EJ259" s="46"/>
      <c r="EK259" s="50"/>
      <c r="EL259" s="50"/>
      <c r="EM259" s="51"/>
      <c r="EN259" s="50"/>
      <c r="EO259" s="50"/>
      <c r="EP259" s="50"/>
      <c r="EQ259" s="7"/>
      <c r="ER259" s="5"/>
      <c r="ES259">
        <f t="shared" si="35"/>
        <v>0</v>
      </c>
      <c r="EU259" s="16"/>
      <c r="EW259" s="16"/>
      <c r="EX259" s="16"/>
      <c r="EY259" s="16"/>
      <c r="FD259" s="16"/>
      <c r="FP259" s="16"/>
    </row>
    <row r="260" spans="1:172" x14ac:dyDescent="0.15">
      <c r="A260" s="47">
        <v>1000241</v>
      </c>
      <c r="B260" s="5"/>
      <c r="C260" s="45" t="str">
        <f>IF(A260="","",DBCS(VLOOKUP(A260,入力シート!A:E,3,FALSE)))</f>
        <v/>
      </c>
      <c r="D260" s="50"/>
      <c r="E260" s="50"/>
      <c r="F260" s="7"/>
      <c r="G260" s="123"/>
      <c r="H260" s="45"/>
      <c r="I260" s="51"/>
      <c r="J260" s="45"/>
      <c r="K260" s="51"/>
      <c r="L260" s="5"/>
      <c r="M260" s="10"/>
      <c r="N260" s="51"/>
      <c r="O260" s="123"/>
      <c r="P260" s="48"/>
      <c r="Q260" s="60"/>
      <c r="R260" s="51"/>
      <c r="S260" s="48"/>
      <c r="T260" s="51"/>
      <c r="U260" s="10"/>
      <c r="V260" s="59"/>
      <c r="W260" s="49"/>
      <c r="X260" s="59"/>
      <c r="Y260" s="49"/>
      <c r="Z260" s="59"/>
      <c r="AA260" s="49"/>
      <c r="AB260" s="46"/>
      <c r="AC260" s="48"/>
      <c r="AD260" s="45"/>
      <c r="AE260" s="50"/>
      <c r="AF260" s="50"/>
      <c r="AG260" s="51"/>
      <c r="AH260" s="45"/>
      <c r="AI260" s="46"/>
      <c r="AJ260" s="46"/>
      <c r="AK260" s="49"/>
      <c r="AL260" s="46"/>
      <c r="AM260" s="46"/>
      <c r="AN260" s="46"/>
      <c r="AO260" s="46"/>
      <c r="AP260" s="45"/>
      <c r="AQ260" s="50"/>
      <c r="AR260" s="60"/>
      <c r="AS260" s="50"/>
      <c r="AT260" s="58"/>
      <c r="AU260" s="50"/>
      <c r="AV260" s="60"/>
      <c r="AW260" s="60"/>
      <c r="AX260" s="60"/>
      <c r="AY260" s="129"/>
      <c r="AZ260" s="105"/>
      <c r="BA260" s="46"/>
      <c r="BB260" s="50"/>
      <c r="BC260" s="50"/>
      <c r="BD260" s="50"/>
      <c r="BE260" s="50"/>
      <c r="BF260" s="51"/>
      <c r="BG260" s="10"/>
      <c r="BH260" s="51"/>
      <c r="BI260" s="46"/>
      <c r="BJ260" s="50"/>
      <c r="BK260" s="50"/>
      <c r="BL260" s="50"/>
      <c r="BM260" s="50"/>
      <c r="BN260" s="51"/>
      <c r="BO260" s="50"/>
      <c r="BP260" s="50"/>
      <c r="BQ260" s="50"/>
      <c r="BR260" s="51"/>
      <c r="BS260" s="50"/>
      <c r="BT260" s="50"/>
      <c r="BU260" s="50"/>
      <c r="BV260" s="51"/>
      <c r="BW260" s="103"/>
      <c r="BX260" s="10"/>
      <c r="BY260" s="7"/>
      <c r="BZ260" s="7"/>
      <c r="CA260" s="7"/>
      <c r="CB260" s="7"/>
      <c r="CC260" s="7"/>
      <c r="CD260" s="108"/>
      <c r="CE260" s="59"/>
      <c r="CF260" s="60"/>
      <c r="CG260" s="60"/>
      <c r="CH260" s="60"/>
      <c r="CI260" s="60"/>
      <c r="CJ260" s="51"/>
      <c r="CK260" s="10"/>
      <c r="CL260" s="51"/>
      <c r="CM260" s="50"/>
      <c r="CN260" s="50"/>
      <c r="CO260" s="50"/>
      <c r="CP260" s="50"/>
      <c r="CQ260" s="50"/>
      <c r="CR260" s="51"/>
      <c r="CS260" s="50"/>
      <c r="CT260" s="50"/>
      <c r="CU260" s="50"/>
      <c r="CV260" s="51"/>
      <c r="CW260" s="50"/>
      <c r="CX260" s="50"/>
      <c r="CY260" s="50"/>
      <c r="CZ260" s="51"/>
      <c r="DA260" s="103"/>
      <c r="DB260" s="7"/>
      <c r="DC260" s="7"/>
      <c r="DD260" s="7"/>
      <c r="DE260" s="50"/>
      <c r="DF260" s="7"/>
      <c r="DG260" s="7"/>
      <c r="DH260" s="7"/>
      <c r="DI260" s="7"/>
      <c r="DJ260" s="7"/>
      <c r="DK260" s="50"/>
      <c r="DL260" s="50"/>
      <c r="DM260" s="50"/>
      <c r="DN260" s="51"/>
      <c r="DO260" s="59"/>
      <c r="DP260" s="46"/>
      <c r="DQ260" s="46"/>
      <c r="DR260" s="46"/>
      <c r="DS260" s="46"/>
      <c r="DT260" s="49"/>
      <c r="DU260" s="46"/>
      <c r="DV260" s="50"/>
      <c r="DW260" s="50"/>
      <c r="DX260" s="51"/>
      <c r="DY260" s="50"/>
      <c r="DZ260" s="50"/>
      <c r="EA260" s="50"/>
      <c r="EB260" s="51"/>
      <c r="EC260" s="5"/>
      <c r="ED260" s="59"/>
      <c r="EE260" s="46"/>
      <c r="EF260" s="46"/>
      <c r="EG260" s="46"/>
      <c r="EH260" s="46"/>
      <c r="EI260" s="49"/>
      <c r="EJ260" s="46"/>
      <c r="EK260" s="50"/>
      <c r="EL260" s="50"/>
      <c r="EM260" s="51"/>
      <c r="EN260" s="50"/>
      <c r="EO260" s="50"/>
      <c r="EP260" s="50"/>
      <c r="EQ260" s="7"/>
      <c r="ER260" s="5"/>
      <c r="ES260">
        <f t="shared" si="35"/>
        <v>0</v>
      </c>
      <c r="EU260" s="16"/>
      <c r="EW260" s="16"/>
      <c r="EX260" s="16"/>
      <c r="EY260" s="16"/>
      <c r="FD260" s="16"/>
      <c r="FP260" s="16"/>
    </row>
    <row r="261" spans="1:172" x14ac:dyDescent="0.15">
      <c r="A261" s="47">
        <v>1000242</v>
      </c>
      <c r="B261" s="5"/>
      <c r="C261" s="45" t="str">
        <f>IF(A261="","",DBCS(VLOOKUP(A261,入力シート!A:E,3,FALSE)))</f>
        <v/>
      </c>
      <c r="D261" s="50"/>
      <c r="E261" s="50"/>
      <c r="F261" s="7"/>
      <c r="G261" s="123"/>
      <c r="H261" s="45"/>
      <c r="I261" s="51"/>
      <c r="J261" s="45"/>
      <c r="K261" s="51"/>
      <c r="L261" s="5"/>
      <c r="M261" s="10"/>
      <c r="N261" s="51"/>
      <c r="O261" s="123"/>
      <c r="P261" s="48"/>
      <c r="Q261" s="60"/>
      <c r="R261" s="51"/>
      <c r="S261" s="48"/>
      <c r="T261" s="51"/>
      <c r="U261" s="10"/>
      <c r="V261" s="59"/>
      <c r="W261" s="49"/>
      <c r="X261" s="59"/>
      <c r="Y261" s="49"/>
      <c r="Z261" s="59"/>
      <c r="AA261" s="49"/>
      <c r="AB261" s="46"/>
      <c r="AC261" s="48"/>
      <c r="AD261" s="45"/>
      <c r="AE261" s="50"/>
      <c r="AF261" s="50"/>
      <c r="AG261" s="51"/>
      <c r="AH261" s="45"/>
      <c r="AI261" s="46"/>
      <c r="AJ261" s="46"/>
      <c r="AK261" s="49"/>
      <c r="AL261" s="46"/>
      <c r="AM261" s="46"/>
      <c r="AN261" s="46"/>
      <c r="AO261" s="46"/>
      <c r="AP261" s="45"/>
      <c r="AQ261" s="50"/>
      <c r="AR261" s="60"/>
      <c r="AS261" s="50"/>
      <c r="AT261" s="58"/>
      <c r="AU261" s="50"/>
      <c r="AV261" s="60"/>
      <c r="AW261" s="60"/>
      <c r="AX261" s="60"/>
      <c r="AY261" s="129"/>
      <c r="AZ261" s="105"/>
      <c r="BA261" s="46"/>
      <c r="BB261" s="50"/>
      <c r="BC261" s="50"/>
      <c r="BD261" s="50"/>
      <c r="BE261" s="50"/>
      <c r="BF261" s="51"/>
      <c r="BG261" s="10"/>
      <c r="BH261" s="51"/>
      <c r="BI261" s="46"/>
      <c r="BJ261" s="50"/>
      <c r="BK261" s="50"/>
      <c r="BL261" s="50"/>
      <c r="BM261" s="50"/>
      <c r="BN261" s="51"/>
      <c r="BO261" s="50"/>
      <c r="BP261" s="50"/>
      <c r="BQ261" s="50"/>
      <c r="BR261" s="51"/>
      <c r="BS261" s="50"/>
      <c r="BT261" s="50"/>
      <c r="BU261" s="50"/>
      <c r="BV261" s="51"/>
      <c r="BW261" s="103"/>
      <c r="BX261" s="10"/>
      <c r="BY261" s="7"/>
      <c r="BZ261" s="7"/>
      <c r="CA261" s="7"/>
      <c r="CB261" s="7"/>
      <c r="CC261" s="7"/>
      <c r="CD261" s="108"/>
      <c r="CE261" s="59"/>
      <c r="CF261" s="60"/>
      <c r="CG261" s="60"/>
      <c r="CH261" s="60"/>
      <c r="CI261" s="60"/>
      <c r="CJ261" s="51"/>
      <c r="CK261" s="10"/>
      <c r="CL261" s="51"/>
      <c r="CM261" s="50"/>
      <c r="CN261" s="50"/>
      <c r="CO261" s="50"/>
      <c r="CP261" s="50"/>
      <c r="CQ261" s="50"/>
      <c r="CR261" s="51"/>
      <c r="CS261" s="50"/>
      <c r="CT261" s="50"/>
      <c r="CU261" s="50"/>
      <c r="CV261" s="51"/>
      <c r="CW261" s="50"/>
      <c r="CX261" s="50"/>
      <c r="CY261" s="50"/>
      <c r="CZ261" s="51"/>
      <c r="DA261" s="103"/>
      <c r="DB261" s="7"/>
      <c r="DC261" s="7"/>
      <c r="DD261" s="7"/>
      <c r="DE261" s="50"/>
      <c r="DF261" s="7"/>
      <c r="DG261" s="7"/>
      <c r="DH261" s="7"/>
      <c r="DI261" s="7"/>
      <c r="DJ261" s="7"/>
      <c r="DK261" s="50"/>
      <c r="DL261" s="50"/>
      <c r="DM261" s="50"/>
      <c r="DN261" s="51"/>
      <c r="DO261" s="59"/>
      <c r="DP261" s="46"/>
      <c r="DQ261" s="46"/>
      <c r="DR261" s="46"/>
      <c r="DS261" s="46"/>
      <c r="DT261" s="49"/>
      <c r="DU261" s="46"/>
      <c r="DV261" s="50"/>
      <c r="DW261" s="50"/>
      <c r="DX261" s="51"/>
      <c r="DY261" s="50"/>
      <c r="DZ261" s="50"/>
      <c r="EA261" s="50"/>
      <c r="EB261" s="51"/>
      <c r="EC261" s="5"/>
      <c r="ED261" s="59"/>
      <c r="EE261" s="46"/>
      <c r="EF261" s="46"/>
      <c r="EG261" s="46"/>
      <c r="EH261" s="46"/>
      <c r="EI261" s="49"/>
      <c r="EJ261" s="46"/>
      <c r="EK261" s="50"/>
      <c r="EL261" s="50"/>
      <c r="EM261" s="51"/>
      <c r="EN261" s="50"/>
      <c r="EO261" s="50"/>
      <c r="EP261" s="50"/>
      <c r="EQ261" s="7"/>
      <c r="ER261" s="5"/>
      <c r="ES261">
        <f t="shared" si="35"/>
        <v>0</v>
      </c>
      <c r="EU261" s="16"/>
      <c r="EW261" s="16"/>
      <c r="EX261" s="16"/>
      <c r="EY261" s="16"/>
      <c r="FD261" s="16"/>
      <c r="FP261" s="16"/>
    </row>
    <row r="262" spans="1:172" x14ac:dyDescent="0.15">
      <c r="A262" s="47">
        <v>1000243</v>
      </c>
      <c r="B262" s="5"/>
      <c r="C262" s="45" t="str">
        <f>IF(A262="","",DBCS(VLOOKUP(A262,入力シート!A:E,3,FALSE)))</f>
        <v/>
      </c>
      <c r="D262" s="50"/>
      <c r="E262" s="50"/>
      <c r="F262" s="7"/>
      <c r="G262" s="123"/>
      <c r="H262" s="45"/>
      <c r="I262" s="51"/>
      <c r="J262" s="45"/>
      <c r="K262" s="51"/>
      <c r="L262" s="5"/>
      <c r="M262" s="10"/>
      <c r="N262" s="51"/>
      <c r="O262" s="123"/>
      <c r="P262" s="48"/>
      <c r="Q262" s="60"/>
      <c r="R262" s="51"/>
      <c r="S262" s="48"/>
      <c r="T262" s="51"/>
      <c r="U262" s="10"/>
      <c r="V262" s="59"/>
      <c r="W262" s="49"/>
      <c r="X262" s="59"/>
      <c r="Y262" s="49"/>
      <c r="Z262" s="59"/>
      <c r="AA262" s="49"/>
      <c r="AB262" s="46"/>
      <c r="AC262" s="48"/>
      <c r="AD262" s="45"/>
      <c r="AE262" s="50"/>
      <c r="AF262" s="50"/>
      <c r="AG262" s="51"/>
      <c r="AH262" s="45"/>
      <c r="AI262" s="46"/>
      <c r="AJ262" s="46"/>
      <c r="AK262" s="49"/>
      <c r="AL262" s="46"/>
      <c r="AM262" s="46"/>
      <c r="AN262" s="46"/>
      <c r="AO262" s="46"/>
      <c r="AP262" s="45"/>
      <c r="AQ262" s="50"/>
      <c r="AR262" s="60"/>
      <c r="AS262" s="50"/>
      <c r="AT262" s="58"/>
      <c r="AU262" s="50"/>
      <c r="AV262" s="60"/>
      <c r="AW262" s="60"/>
      <c r="AX262" s="60"/>
      <c r="AY262" s="129"/>
      <c r="AZ262" s="105"/>
      <c r="BA262" s="46"/>
      <c r="BB262" s="50"/>
      <c r="BC262" s="50"/>
      <c r="BD262" s="50"/>
      <c r="BE262" s="50"/>
      <c r="BF262" s="51"/>
      <c r="BG262" s="10"/>
      <c r="BH262" s="51"/>
      <c r="BI262" s="46"/>
      <c r="BJ262" s="50"/>
      <c r="BK262" s="50"/>
      <c r="BL262" s="50"/>
      <c r="BM262" s="50"/>
      <c r="BN262" s="51"/>
      <c r="BO262" s="50"/>
      <c r="BP262" s="50"/>
      <c r="BQ262" s="50"/>
      <c r="BR262" s="51"/>
      <c r="BS262" s="50"/>
      <c r="BT262" s="50"/>
      <c r="BU262" s="50"/>
      <c r="BV262" s="51"/>
      <c r="BW262" s="103"/>
      <c r="BX262" s="10"/>
      <c r="BY262" s="7"/>
      <c r="BZ262" s="7"/>
      <c r="CA262" s="7"/>
      <c r="CB262" s="7"/>
      <c r="CC262" s="7"/>
      <c r="CD262" s="108"/>
      <c r="CE262" s="59"/>
      <c r="CF262" s="60"/>
      <c r="CG262" s="60"/>
      <c r="CH262" s="60"/>
      <c r="CI262" s="60"/>
      <c r="CJ262" s="51"/>
      <c r="CK262" s="10"/>
      <c r="CL262" s="51"/>
      <c r="CM262" s="50"/>
      <c r="CN262" s="50"/>
      <c r="CO262" s="50"/>
      <c r="CP262" s="50"/>
      <c r="CQ262" s="50"/>
      <c r="CR262" s="51"/>
      <c r="CS262" s="50"/>
      <c r="CT262" s="50"/>
      <c r="CU262" s="50"/>
      <c r="CV262" s="51"/>
      <c r="CW262" s="50"/>
      <c r="CX262" s="50"/>
      <c r="CY262" s="50"/>
      <c r="CZ262" s="51"/>
      <c r="DA262" s="103"/>
      <c r="DB262" s="7"/>
      <c r="DC262" s="7"/>
      <c r="DD262" s="7"/>
      <c r="DE262" s="50"/>
      <c r="DF262" s="7"/>
      <c r="DG262" s="7"/>
      <c r="DH262" s="7"/>
      <c r="DI262" s="7"/>
      <c r="DJ262" s="7"/>
      <c r="DK262" s="50"/>
      <c r="DL262" s="50"/>
      <c r="DM262" s="50"/>
      <c r="DN262" s="51"/>
      <c r="DO262" s="59"/>
      <c r="DP262" s="46"/>
      <c r="DQ262" s="46"/>
      <c r="DR262" s="46"/>
      <c r="DS262" s="46"/>
      <c r="DT262" s="49"/>
      <c r="DU262" s="46"/>
      <c r="DV262" s="50"/>
      <c r="DW262" s="50"/>
      <c r="DX262" s="51"/>
      <c r="DY262" s="50"/>
      <c r="DZ262" s="50"/>
      <c r="EA262" s="50"/>
      <c r="EB262" s="51"/>
      <c r="EC262" s="5"/>
      <c r="ED262" s="59"/>
      <c r="EE262" s="46"/>
      <c r="EF262" s="46"/>
      <c r="EG262" s="46"/>
      <c r="EH262" s="46"/>
      <c r="EI262" s="49"/>
      <c r="EJ262" s="46"/>
      <c r="EK262" s="50"/>
      <c r="EL262" s="50"/>
      <c r="EM262" s="51"/>
      <c r="EN262" s="50"/>
      <c r="EO262" s="50"/>
      <c r="EP262" s="50"/>
      <c r="EQ262" s="7"/>
      <c r="ER262" s="5"/>
      <c r="ES262">
        <f t="shared" si="35"/>
        <v>0</v>
      </c>
      <c r="EU262" s="16"/>
      <c r="EW262" s="16"/>
      <c r="EX262" s="16"/>
      <c r="EY262" s="16"/>
      <c r="FD262" s="16"/>
      <c r="FP262" s="16"/>
    </row>
    <row r="263" spans="1:172" x14ac:dyDescent="0.15">
      <c r="A263" s="47">
        <v>1000244</v>
      </c>
      <c r="B263" s="5"/>
      <c r="C263" s="45" t="str">
        <f>IF(A263="","",DBCS(VLOOKUP(A263,入力シート!A:E,3,FALSE)))</f>
        <v/>
      </c>
      <c r="D263" s="50"/>
      <c r="E263" s="50"/>
      <c r="F263" s="7"/>
      <c r="G263" s="123"/>
      <c r="H263" s="45"/>
      <c r="I263" s="51"/>
      <c r="J263" s="45"/>
      <c r="K263" s="51"/>
      <c r="L263" s="5"/>
      <c r="M263" s="10"/>
      <c r="N263" s="51"/>
      <c r="O263" s="123"/>
      <c r="P263" s="48"/>
      <c r="Q263" s="60"/>
      <c r="R263" s="51"/>
      <c r="S263" s="48"/>
      <c r="T263" s="51"/>
      <c r="U263" s="10"/>
      <c r="V263" s="59"/>
      <c r="W263" s="49"/>
      <c r="X263" s="59"/>
      <c r="Y263" s="49"/>
      <c r="Z263" s="59"/>
      <c r="AA263" s="49"/>
      <c r="AB263" s="46"/>
      <c r="AC263" s="48"/>
      <c r="AD263" s="45"/>
      <c r="AE263" s="50"/>
      <c r="AF263" s="50"/>
      <c r="AG263" s="51"/>
      <c r="AH263" s="45"/>
      <c r="AI263" s="46"/>
      <c r="AJ263" s="46"/>
      <c r="AK263" s="49"/>
      <c r="AL263" s="46"/>
      <c r="AM263" s="46"/>
      <c r="AN263" s="46"/>
      <c r="AO263" s="46"/>
      <c r="AP263" s="45"/>
      <c r="AQ263" s="50"/>
      <c r="AR263" s="60"/>
      <c r="AS263" s="50"/>
      <c r="AT263" s="58"/>
      <c r="AU263" s="50"/>
      <c r="AV263" s="60"/>
      <c r="AW263" s="60"/>
      <c r="AX263" s="60"/>
      <c r="AY263" s="129"/>
      <c r="AZ263" s="105"/>
      <c r="BA263" s="46"/>
      <c r="BB263" s="50"/>
      <c r="BC263" s="50"/>
      <c r="BD263" s="50"/>
      <c r="BE263" s="50"/>
      <c r="BF263" s="51"/>
      <c r="BG263" s="10"/>
      <c r="BH263" s="51"/>
      <c r="BI263" s="46"/>
      <c r="BJ263" s="50"/>
      <c r="BK263" s="50"/>
      <c r="BL263" s="50"/>
      <c r="BM263" s="50"/>
      <c r="BN263" s="51"/>
      <c r="BO263" s="50"/>
      <c r="BP263" s="50"/>
      <c r="BQ263" s="50"/>
      <c r="BR263" s="51"/>
      <c r="BS263" s="50"/>
      <c r="BT263" s="50"/>
      <c r="BU263" s="50"/>
      <c r="BV263" s="51"/>
      <c r="BW263" s="103"/>
      <c r="BX263" s="10"/>
      <c r="BY263" s="7"/>
      <c r="BZ263" s="7"/>
      <c r="CA263" s="7"/>
      <c r="CB263" s="7"/>
      <c r="CC263" s="7"/>
      <c r="CD263" s="108"/>
      <c r="CE263" s="59"/>
      <c r="CF263" s="60"/>
      <c r="CG263" s="60"/>
      <c r="CH263" s="60"/>
      <c r="CI263" s="60"/>
      <c r="CJ263" s="51"/>
      <c r="CK263" s="10"/>
      <c r="CL263" s="51"/>
      <c r="CM263" s="50"/>
      <c r="CN263" s="50"/>
      <c r="CO263" s="50"/>
      <c r="CP263" s="50"/>
      <c r="CQ263" s="50"/>
      <c r="CR263" s="51"/>
      <c r="CS263" s="50"/>
      <c r="CT263" s="50"/>
      <c r="CU263" s="50"/>
      <c r="CV263" s="51"/>
      <c r="CW263" s="50"/>
      <c r="CX263" s="50"/>
      <c r="CY263" s="50"/>
      <c r="CZ263" s="51"/>
      <c r="DA263" s="103"/>
      <c r="DB263" s="7"/>
      <c r="DC263" s="7"/>
      <c r="DD263" s="7"/>
      <c r="DE263" s="50"/>
      <c r="DF263" s="7"/>
      <c r="DG263" s="7"/>
      <c r="DH263" s="7"/>
      <c r="DI263" s="7"/>
      <c r="DJ263" s="7"/>
      <c r="DK263" s="50"/>
      <c r="DL263" s="50"/>
      <c r="DM263" s="50"/>
      <c r="DN263" s="51"/>
      <c r="DO263" s="59"/>
      <c r="DP263" s="46"/>
      <c r="DQ263" s="46"/>
      <c r="DR263" s="46"/>
      <c r="DS263" s="46"/>
      <c r="DT263" s="49"/>
      <c r="DU263" s="46"/>
      <c r="DV263" s="50"/>
      <c r="DW263" s="50"/>
      <c r="DX263" s="51"/>
      <c r="DY263" s="50"/>
      <c r="DZ263" s="50"/>
      <c r="EA263" s="50"/>
      <c r="EB263" s="51"/>
      <c r="EC263" s="5"/>
      <c r="ED263" s="59"/>
      <c r="EE263" s="46"/>
      <c r="EF263" s="46"/>
      <c r="EG263" s="46"/>
      <c r="EH263" s="46"/>
      <c r="EI263" s="49"/>
      <c r="EJ263" s="46"/>
      <c r="EK263" s="50"/>
      <c r="EL263" s="50"/>
      <c r="EM263" s="51"/>
      <c r="EN263" s="50"/>
      <c r="EO263" s="50"/>
      <c r="EP263" s="50"/>
      <c r="EQ263" s="7"/>
      <c r="ER263" s="5"/>
      <c r="ES263">
        <f t="shared" si="35"/>
        <v>0</v>
      </c>
      <c r="EU263" s="16"/>
      <c r="EW263" s="16"/>
      <c r="EX263" s="16"/>
      <c r="EY263" s="16"/>
      <c r="FD263" s="16"/>
      <c r="FP263" s="16"/>
    </row>
    <row r="264" spans="1:172" x14ac:dyDescent="0.15">
      <c r="A264" s="47">
        <v>1000245</v>
      </c>
      <c r="B264" s="5"/>
      <c r="C264" s="45" t="str">
        <f>IF(A264="","",DBCS(VLOOKUP(A264,入力シート!A:E,3,FALSE)))</f>
        <v/>
      </c>
      <c r="D264" s="50"/>
      <c r="E264" s="50"/>
      <c r="F264" s="7"/>
      <c r="G264" s="123"/>
      <c r="H264" s="45"/>
      <c r="I264" s="51"/>
      <c r="J264" s="45"/>
      <c r="K264" s="51"/>
      <c r="L264" s="5"/>
      <c r="M264" s="10"/>
      <c r="N264" s="51"/>
      <c r="O264" s="123"/>
      <c r="P264" s="48"/>
      <c r="Q264" s="60"/>
      <c r="R264" s="51"/>
      <c r="S264" s="48"/>
      <c r="T264" s="51"/>
      <c r="U264" s="10"/>
      <c r="V264" s="59"/>
      <c r="W264" s="49"/>
      <c r="X264" s="59"/>
      <c r="Y264" s="49"/>
      <c r="Z264" s="59"/>
      <c r="AA264" s="49"/>
      <c r="AB264" s="46"/>
      <c r="AC264" s="48"/>
      <c r="AD264" s="45"/>
      <c r="AE264" s="50"/>
      <c r="AF264" s="50"/>
      <c r="AG264" s="51"/>
      <c r="AH264" s="45"/>
      <c r="AI264" s="46"/>
      <c r="AJ264" s="46"/>
      <c r="AK264" s="49"/>
      <c r="AL264" s="46"/>
      <c r="AM264" s="46"/>
      <c r="AN264" s="46"/>
      <c r="AO264" s="46"/>
      <c r="AP264" s="45"/>
      <c r="AQ264" s="50"/>
      <c r="AR264" s="60"/>
      <c r="AS264" s="50"/>
      <c r="AT264" s="58"/>
      <c r="AU264" s="50"/>
      <c r="AV264" s="60"/>
      <c r="AW264" s="60"/>
      <c r="AX264" s="60"/>
      <c r="AY264" s="129"/>
      <c r="AZ264" s="105"/>
      <c r="BA264" s="46"/>
      <c r="BB264" s="50"/>
      <c r="BC264" s="50"/>
      <c r="BD264" s="50"/>
      <c r="BE264" s="50"/>
      <c r="BF264" s="51"/>
      <c r="BG264" s="10"/>
      <c r="BH264" s="51"/>
      <c r="BI264" s="46"/>
      <c r="BJ264" s="50"/>
      <c r="BK264" s="50"/>
      <c r="BL264" s="50"/>
      <c r="BM264" s="50"/>
      <c r="BN264" s="51"/>
      <c r="BO264" s="50"/>
      <c r="BP264" s="50"/>
      <c r="BQ264" s="50"/>
      <c r="BR264" s="51"/>
      <c r="BS264" s="50"/>
      <c r="BT264" s="50"/>
      <c r="BU264" s="50"/>
      <c r="BV264" s="51"/>
      <c r="BW264" s="103"/>
      <c r="BX264" s="10"/>
      <c r="BY264" s="7"/>
      <c r="BZ264" s="7"/>
      <c r="CA264" s="7"/>
      <c r="CB264" s="7"/>
      <c r="CC264" s="7"/>
      <c r="CD264" s="108"/>
      <c r="CE264" s="59"/>
      <c r="CF264" s="60"/>
      <c r="CG264" s="60"/>
      <c r="CH264" s="60"/>
      <c r="CI264" s="60"/>
      <c r="CJ264" s="51"/>
      <c r="CK264" s="10"/>
      <c r="CL264" s="51"/>
      <c r="CM264" s="50"/>
      <c r="CN264" s="50"/>
      <c r="CO264" s="50"/>
      <c r="CP264" s="50"/>
      <c r="CQ264" s="50"/>
      <c r="CR264" s="51"/>
      <c r="CS264" s="50"/>
      <c r="CT264" s="50"/>
      <c r="CU264" s="50"/>
      <c r="CV264" s="51"/>
      <c r="CW264" s="50"/>
      <c r="CX264" s="50"/>
      <c r="CY264" s="50"/>
      <c r="CZ264" s="51"/>
      <c r="DA264" s="103"/>
      <c r="DB264" s="7"/>
      <c r="DC264" s="7"/>
      <c r="DD264" s="7"/>
      <c r="DE264" s="50"/>
      <c r="DF264" s="7"/>
      <c r="DG264" s="7"/>
      <c r="DH264" s="7"/>
      <c r="DI264" s="7"/>
      <c r="DJ264" s="7"/>
      <c r="DK264" s="50"/>
      <c r="DL264" s="50"/>
      <c r="DM264" s="50"/>
      <c r="DN264" s="51"/>
      <c r="DO264" s="59"/>
      <c r="DP264" s="46"/>
      <c r="DQ264" s="46"/>
      <c r="DR264" s="46"/>
      <c r="DS264" s="46"/>
      <c r="DT264" s="49"/>
      <c r="DU264" s="46"/>
      <c r="DV264" s="50"/>
      <c r="DW264" s="50"/>
      <c r="DX264" s="51"/>
      <c r="DY264" s="50"/>
      <c r="DZ264" s="50"/>
      <c r="EA264" s="50"/>
      <c r="EB264" s="51"/>
      <c r="EC264" s="5"/>
      <c r="ED264" s="59"/>
      <c r="EE264" s="46"/>
      <c r="EF264" s="46"/>
      <c r="EG264" s="46"/>
      <c r="EH264" s="46"/>
      <c r="EI264" s="49"/>
      <c r="EJ264" s="46"/>
      <c r="EK264" s="50"/>
      <c r="EL264" s="50"/>
      <c r="EM264" s="51"/>
      <c r="EN264" s="50"/>
      <c r="EO264" s="50"/>
      <c r="EP264" s="50"/>
      <c r="EQ264" s="7"/>
      <c r="ER264" s="5"/>
      <c r="ES264">
        <f t="shared" si="35"/>
        <v>0</v>
      </c>
      <c r="EU264" s="16"/>
      <c r="EW264" s="16"/>
      <c r="EX264" s="16"/>
      <c r="EY264" s="16"/>
      <c r="FD264" s="16"/>
      <c r="FP264" s="16"/>
    </row>
    <row r="265" spans="1:172" x14ac:dyDescent="0.15">
      <c r="A265" s="47">
        <v>1000246</v>
      </c>
      <c r="B265" s="5"/>
      <c r="C265" s="45" t="str">
        <f>IF(A265="","",DBCS(VLOOKUP(A265,入力シート!A:E,3,FALSE)))</f>
        <v/>
      </c>
      <c r="D265" s="50"/>
      <c r="E265" s="50"/>
      <c r="F265" s="7"/>
      <c r="G265" s="123"/>
      <c r="H265" s="45"/>
      <c r="I265" s="51"/>
      <c r="J265" s="45"/>
      <c r="K265" s="51"/>
      <c r="L265" s="5"/>
      <c r="M265" s="10"/>
      <c r="N265" s="51"/>
      <c r="O265" s="123"/>
      <c r="P265" s="48"/>
      <c r="Q265" s="60"/>
      <c r="R265" s="51"/>
      <c r="S265" s="48"/>
      <c r="T265" s="51"/>
      <c r="U265" s="10"/>
      <c r="V265" s="59"/>
      <c r="W265" s="49"/>
      <c r="X265" s="59"/>
      <c r="Y265" s="49"/>
      <c r="Z265" s="59"/>
      <c r="AA265" s="49"/>
      <c r="AB265" s="46"/>
      <c r="AC265" s="48"/>
      <c r="AD265" s="45"/>
      <c r="AE265" s="50"/>
      <c r="AF265" s="50"/>
      <c r="AG265" s="51"/>
      <c r="AH265" s="45"/>
      <c r="AI265" s="46"/>
      <c r="AJ265" s="46"/>
      <c r="AK265" s="49"/>
      <c r="AL265" s="46"/>
      <c r="AM265" s="46"/>
      <c r="AN265" s="46"/>
      <c r="AO265" s="46"/>
      <c r="AP265" s="45"/>
      <c r="AQ265" s="50"/>
      <c r="AR265" s="60"/>
      <c r="AS265" s="50"/>
      <c r="AT265" s="58"/>
      <c r="AU265" s="50"/>
      <c r="AV265" s="60"/>
      <c r="AW265" s="60"/>
      <c r="AX265" s="60"/>
      <c r="AY265" s="129"/>
      <c r="AZ265" s="105"/>
      <c r="BA265" s="46"/>
      <c r="BB265" s="50"/>
      <c r="BC265" s="50"/>
      <c r="BD265" s="50"/>
      <c r="BE265" s="50"/>
      <c r="BF265" s="51"/>
      <c r="BG265" s="10"/>
      <c r="BH265" s="51"/>
      <c r="BI265" s="46"/>
      <c r="BJ265" s="50"/>
      <c r="BK265" s="50"/>
      <c r="BL265" s="50"/>
      <c r="BM265" s="50"/>
      <c r="BN265" s="51"/>
      <c r="BO265" s="50"/>
      <c r="BP265" s="50"/>
      <c r="BQ265" s="50"/>
      <c r="BR265" s="51"/>
      <c r="BS265" s="50"/>
      <c r="BT265" s="50"/>
      <c r="BU265" s="50"/>
      <c r="BV265" s="51"/>
      <c r="BW265" s="103"/>
      <c r="BX265" s="10"/>
      <c r="BY265" s="7"/>
      <c r="BZ265" s="7"/>
      <c r="CA265" s="7"/>
      <c r="CB265" s="7"/>
      <c r="CC265" s="7"/>
      <c r="CD265" s="108"/>
      <c r="CE265" s="59"/>
      <c r="CF265" s="60"/>
      <c r="CG265" s="60"/>
      <c r="CH265" s="60"/>
      <c r="CI265" s="60"/>
      <c r="CJ265" s="51"/>
      <c r="CK265" s="10"/>
      <c r="CL265" s="51"/>
      <c r="CM265" s="50"/>
      <c r="CN265" s="50"/>
      <c r="CO265" s="50"/>
      <c r="CP265" s="50"/>
      <c r="CQ265" s="50"/>
      <c r="CR265" s="51"/>
      <c r="CS265" s="50"/>
      <c r="CT265" s="50"/>
      <c r="CU265" s="50"/>
      <c r="CV265" s="51"/>
      <c r="CW265" s="50"/>
      <c r="CX265" s="50"/>
      <c r="CY265" s="50"/>
      <c r="CZ265" s="51"/>
      <c r="DA265" s="103"/>
      <c r="DB265" s="7"/>
      <c r="DC265" s="7"/>
      <c r="DD265" s="7"/>
      <c r="DE265" s="50"/>
      <c r="DF265" s="7"/>
      <c r="DG265" s="7"/>
      <c r="DH265" s="7"/>
      <c r="DI265" s="7"/>
      <c r="DJ265" s="7"/>
      <c r="DK265" s="50"/>
      <c r="DL265" s="50"/>
      <c r="DM265" s="50"/>
      <c r="DN265" s="51"/>
      <c r="DO265" s="59"/>
      <c r="DP265" s="46"/>
      <c r="DQ265" s="46"/>
      <c r="DR265" s="46"/>
      <c r="DS265" s="46"/>
      <c r="DT265" s="49"/>
      <c r="DU265" s="46"/>
      <c r="DV265" s="50"/>
      <c r="DW265" s="50"/>
      <c r="DX265" s="51"/>
      <c r="DY265" s="50"/>
      <c r="DZ265" s="50"/>
      <c r="EA265" s="50"/>
      <c r="EB265" s="51"/>
      <c r="EC265" s="5"/>
      <c r="ED265" s="59"/>
      <c r="EE265" s="46"/>
      <c r="EF265" s="46"/>
      <c r="EG265" s="46"/>
      <c r="EH265" s="46"/>
      <c r="EI265" s="49"/>
      <c r="EJ265" s="46"/>
      <c r="EK265" s="50"/>
      <c r="EL265" s="50"/>
      <c r="EM265" s="51"/>
      <c r="EN265" s="50"/>
      <c r="EO265" s="50"/>
      <c r="EP265" s="50"/>
      <c r="EQ265" s="7"/>
      <c r="ER265" s="5"/>
      <c r="ES265">
        <f t="shared" si="35"/>
        <v>0</v>
      </c>
      <c r="EU265" s="16"/>
      <c r="EW265" s="16"/>
      <c r="EX265" s="16"/>
      <c r="EY265" s="16"/>
      <c r="FD265" s="16"/>
      <c r="FP265" s="16"/>
    </row>
    <row r="266" spans="1:172" x14ac:dyDescent="0.15">
      <c r="A266" s="47">
        <v>1000247</v>
      </c>
      <c r="B266" s="5"/>
      <c r="C266" s="45" t="str">
        <f>IF(A266="","",DBCS(VLOOKUP(A266,入力シート!A:E,3,FALSE)))</f>
        <v/>
      </c>
      <c r="D266" s="50"/>
      <c r="E266" s="50"/>
      <c r="F266" s="7"/>
      <c r="G266" s="123"/>
      <c r="H266" s="45"/>
      <c r="I266" s="51"/>
      <c r="J266" s="45"/>
      <c r="K266" s="51"/>
      <c r="L266" s="5"/>
      <c r="M266" s="10"/>
      <c r="N266" s="51"/>
      <c r="O266" s="123"/>
      <c r="P266" s="48"/>
      <c r="Q266" s="60"/>
      <c r="R266" s="51"/>
      <c r="S266" s="48"/>
      <c r="T266" s="51"/>
      <c r="U266" s="10"/>
      <c r="V266" s="59"/>
      <c r="W266" s="49"/>
      <c r="X266" s="59"/>
      <c r="Y266" s="49"/>
      <c r="Z266" s="59"/>
      <c r="AA266" s="49"/>
      <c r="AB266" s="46"/>
      <c r="AC266" s="48"/>
      <c r="AD266" s="45"/>
      <c r="AE266" s="50"/>
      <c r="AF266" s="50"/>
      <c r="AG266" s="51"/>
      <c r="AH266" s="45"/>
      <c r="AI266" s="46"/>
      <c r="AJ266" s="46"/>
      <c r="AK266" s="49"/>
      <c r="AL266" s="46"/>
      <c r="AM266" s="46"/>
      <c r="AN266" s="46"/>
      <c r="AO266" s="46"/>
      <c r="AP266" s="45"/>
      <c r="AQ266" s="50"/>
      <c r="AR266" s="60"/>
      <c r="AS266" s="50"/>
      <c r="AT266" s="58"/>
      <c r="AU266" s="50"/>
      <c r="AV266" s="60"/>
      <c r="AW266" s="60"/>
      <c r="AX266" s="60"/>
      <c r="AY266" s="129"/>
      <c r="AZ266" s="105"/>
      <c r="BA266" s="46"/>
      <c r="BB266" s="50"/>
      <c r="BC266" s="50"/>
      <c r="BD266" s="50"/>
      <c r="BE266" s="50"/>
      <c r="BF266" s="51"/>
      <c r="BG266" s="10"/>
      <c r="BH266" s="51"/>
      <c r="BI266" s="46"/>
      <c r="BJ266" s="50"/>
      <c r="BK266" s="50"/>
      <c r="BL266" s="50"/>
      <c r="BM266" s="50"/>
      <c r="BN266" s="51"/>
      <c r="BO266" s="50"/>
      <c r="BP266" s="50"/>
      <c r="BQ266" s="50"/>
      <c r="BR266" s="51"/>
      <c r="BS266" s="50"/>
      <c r="BT266" s="50"/>
      <c r="BU266" s="50"/>
      <c r="BV266" s="51"/>
      <c r="BW266" s="103"/>
      <c r="BX266" s="10"/>
      <c r="BY266" s="7"/>
      <c r="BZ266" s="7"/>
      <c r="CA266" s="7"/>
      <c r="CB266" s="7"/>
      <c r="CC266" s="7"/>
      <c r="CD266" s="108"/>
      <c r="CE266" s="59"/>
      <c r="CF266" s="60"/>
      <c r="CG266" s="60"/>
      <c r="CH266" s="60"/>
      <c r="CI266" s="60"/>
      <c r="CJ266" s="51"/>
      <c r="CK266" s="10"/>
      <c r="CL266" s="51"/>
      <c r="CM266" s="50"/>
      <c r="CN266" s="50"/>
      <c r="CO266" s="50"/>
      <c r="CP266" s="50"/>
      <c r="CQ266" s="50"/>
      <c r="CR266" s="51"/>
      <c r="CS266" s="50"/>
      <c r="CT266" s="50"/>
      <c r="CU266" s="50"/>
      <c r="CV266" s="51"/>
      <c r="CW266" s="50"/>
      <c r="CX266" s="50"/>
      <c r="CY266" s="50"/>
      <c r="CZ266" s="51"/>
      <c r="DA266" s="103"/>
      <c r="DB266" s="7"/>
      <c r="DC266" s="7"/>
      <c r="DD266" s="7"/>
      <c r="DE266" s="50"/>
      <c r="DF266" s="7"/>
      <c r="DG266" s="7"/>
      <c r="DH266" s="7"/>
      <c r="DI266" s="7"/>
      <c r="DJ266" s="7"/>
      <c r="DK266" s="50"/>
      <c r="DL266" s="50"/>
      <c r="DM266" s="50"/>
      <c r="DN266" s="51"/>
      <c r="DO266" s="59"/>
      <c r="DP266" s="46"/>
      <c r="DQ266" s="46"/>
      <c r="DR266" s="46"/>
      <c r="DS266" s="46"/>
      <c r="DT266" s="49"/>
      <c r="DU266" s="46"/>
      <c r="DV266" s="50"/>
      <c r="DW266" s="50"/>
      <c r="DX266" s="51"/>
      <c r="DY266" s="50"/>
      <c r="DZ266" s="50"/>
      <c r="EA266" s="50"/>
      <c r="EB266" s="51"/>
      <c r="EC266" s="5"/>
      <c r="ED266" s="59"/>
      <c r="EE266" s="46"/>
      <c r="EF266" s="46"/>
      <c r="EG266" s="46"/>
      <c r="EH266" s="46"/>
      <c r="EI266" s="49"/>
      <c r="EJ266" s="46"/>
      <c r="EK266" s="50"/>
      <c r="EL266" s="50"/>
      <c r="EM266" s="51"/>
      <c r="EN266" s="50"/>
      <c r="EO266" s="50"/>
      <c r="EP266" s="50"/>
      <c r="EQ266" s="7"/>
      <c r="ER266" s="5"/>
      <c r="ES266">
        <f t="shared" si="35"/>
        <v>0</v>
      </c>
      <c r="EU266" s="16"/>
      <c r="EW266" s="16"/>
      <c r="EX266" s="16"/>
      <c r="EY266" s="16"/>
      <c r="FD266" s="16"/>
      <c r="FP266" s="16"/>
    </row>
    <row r="267" spans="1:172" x14ac:dyDescent="0.15">
      <c r="A267" s="47">
        <v>1000248</v>
      </c>
      <c r="B267" s="5"/>
      <c r="C267" s="45" t="str">
        <f>IF(A267="","",DBCS(VLOOKUP(A267,入力シート!A:E,3,FALSE)))</f>
        <v/>
      </c>
      <c r="D267" s="50"/>
      <c r="E267" s="50"/>
      <c r="F267" s="7"/>
      <c r="G267" s="123"/>
      <c r="H267" s="45"/>
      <c r="I267" s="51"/>
      <c r="J267" s="45"/>
      <c r="K267" s="51"/>
      <c r="L267" s="5"/>
      <c r="M267" s="10"/>
      <c r="N267" s="51"/>
      <c r="O267" s="123"/>
      <c r="P267" s="48"/>
      <c r="Q267" s="60"/>
      <c r="R267" s="51"/>
      <c r="S267" s="48"/>
      <c r="T267" s="51"/>
      <c r="U267" s="10"/>
      <c r="V267" s="59"/>
      <c r="W267" s="49"/>
      <c r="X267" s="59"/>
      <c r="Y267" s="49"/>
      <c r="Z267" s="59"/>
      <c r="AA267" s="49"/>
      <c r="AB267" s="46"/>
      <c r="AC267" s="48"/>
      <c r="AD267" s="45"/>
      <c r="AE267" s="50"/>
      <c r="AF267" s="50"/>
      <c r="AG267" s="51"/>
      <c r="AH267" s="45"/>
      <c r="AI267" s="46"/>
      <c r="AJ267" s="46"/>
      <c r="AK267" s="49"/>
      <c r="AL267" s="46"/>
      <c r="AM267" s="46"/>
      <c r="AN267" s="46"/>
      <c r="AO267" s="46"/>
      <c r="AP267" s="45"/>
      <c r="AQ267" s="50"/>
      <c r="AR267" s="60"/>
      <c r="AS267" s="50"/>
      <c r="AT267" s="58"/>
      <c r="AU267" s="50"/>
      <c r="AV267" s="60"/>
      <c r="AW267" s="60"/>
      <c r="AX267" s="60"/>
      <c r="AY267" s="129"/>
      <c r="AZ267" s="105"/>
      <c r="BA267" s="46"/>
      <c r="BB267" s="50"/>
      <c r="BC267" s="50"/>
      <c r="BD267" s="50"/>
      <c r="BE267" s="50"/>
      <c r="BF267" s="51"/>
      <c r="BG267" s="10"/>
      <c r="BH267" s="51"/>
      <c r="BI267" s="46"/>
      <c r="BJ267" s="50"/>
      <c r="BK267" s="50"/>
      <c r="BL267" s="50"/>
      <c r="BM267" s="50"/>
      <c r="BN267" s="51"/>
      <c r="BO267" s="50"/>
      <c r="BP267" s="50"/>
      <c r="BQ267" s="50"/>
      <c r="BR267" s="51"/>
      <c r="BS267" s="50"/>
      <c r="BT267" s="50"/>
      <c r="BU267" s="50"/>
      <c r="BV267" s="51"/>
      <c r="BW267" s="103"/>
      <c r="BX267" s="10"/>
      <c r="BY267" s="7"/>
      <c r="BZ267" s="7"/>
      <c r="CA267" s="7"/>
      <c r="CB267" s="7"/>
      <c r="CC267" s="7"/>
      <c r="CD267" s="108"/>
      <c r="CE267" s="59"/>
      <c r="CF267" s="60"/>
      <c r="CG267" s="60"/>
      <c r="CH267" s="60"/>
      <c r="CI267" s="60"/>
      <c r="CJ267" s="51"/>
      <c r="CK267" s="10"/>
      <c r="CL267" s="51"/>
      <c r="CM267" s="50"/>
      <c r="CN267" s="50"/>
      <c r="CO267" s="50"/>
      <c r="CP267" s="50"/>
      <c r="CQ267" s="50"/>
      <c r="CR267" s="51"/>
      <c r="CS267" s="50"/>
      <c r="CT267" s="50"/>
      <c r="CU267" s="50"/>
      <c r="CV267" s="51"/>
      <c r="CW267" s="50"/>
      <c r="CX267" s="50"/>
      <c r="CY267" s="50"/>
      <c r="CZ267" s="51"/>
      <c r="DA267" s="103"/>
      <c r="DB267" s="7"/>
      <c r="DC267" s="7"/>
      <c r="DD267" s="7"/>
      <c r="DE267" s="50"/>
      <c r="DF267" s="7"/>
      <c r="DG267" s="7"/>
      <c r="DH267" s="7"/>
      <c r="DI267" s="7"/>
      <c r="DJ267" s="7"/>
      <c r="DK267" s="50"/>
      <c r="DL267" s="50"/>
      <c r="DM267" s="50"/>
      <c r="DN267" s="51"/>
      <c r="DO267" s="59"/>
      <c r="DP267" s="46"/>
      <c r="DQ267" s="46"/>
      <c r="DR267" s="46"/>
      <c r="DS267" s="46"/>
      <c r="DT267" s="49"/>
      <c r="DU267" s="46"/>
      <c r="DV267" s="50"/>
      <c r="DW267" s="50"/>
      <c r="DX267" s="51"/>
      <c r="DY267" s="50"/>
      <c r="DZ267" s="50"/>
      <c r="EA267" s="50"/>
      <c r="EB267" s="51"/>
      <c r="EC267" s="5"/>
      <c r="ED267" s="59"/>
      <c r="EE267" s="46"/>
      <c r="EF267" s="46"/>
      <c r="EG267" s="46"/>
      <c r="EH267" s="46"/>
      <c r="EI267" s="49"/>
      <c r="EJ267" s="46"/>
      <c r="EK267" s="50"/>
      <c r="EL267" s="50"/>
      <c r="EM267" s="51"/>
      <c r="EN267" s="50"/>
      <c r="EO267" s="50"/>
      <c r="EP267" s="50"/>
      <c r="EQ267" s="7"/>
      <c r="ER267" s="5"/>
      <c r="ES267">
        <f t="shared" si="35"/>
        <v>0</v>
      </c>
      <c r="EU267" s="16"/>
      <c r="EW267" s="16"/>
      <c r="EX267" s="16"/>
      <c r="EY267" s="16"/>
      <c r="FD267" s="16"/>
      <c r="FP267" s="16"/>
    </row>
    <row r="268" spans="1:172" x14ac:dyDescent="0.15">
      <c r="A268" s="47">
        <v>1000249</v>
      </c>
      <c r="B268" s="5"/>
      <c r="C268" s="45" t="str">
        <f>IF(A268="","",DBCS(VLOOKUP(A268,入力シート!A:E,3,FALSE)))</f>
        <v/>
      </c>
      <c r="D268" s="50"/>
      <c r="E268" s="50"/>
      <c r="F268" s="7"/>
      <c r="G268" s="123"/>
      <c r="H268" s="45"/>
      <c r="I268" s="51"/>
      <c r="J268" s="45"/>
      <c r="K268" s="51"/>
      <c r="L268" s="5"/>
      <c r="M268" s="10"/>
      <c r="N268" s="51"/>
      <c r="O268" s="123"/>
      <c r="P268" s="48"/>
      <c r="Q268" s="60"/>
      <c r="R268" s="51"/>
      <c r="S268" s="48"/>
      <c r="T268" s="51"/>
      <c r="U268" s="10"/>
      <c r="V268" s="59"/>
      <c r="W268" s="49"/>
      <c r="X268" s="59"/>
      <c r="Y268" s="49"/>
      <c r="Z268" s="59"/>
      <c r="AA268" s="49"/>
      <c r="AB268" s="46"/>
      <c r="AC268" s="48"/>
      <c r="AD268" s="45"/>
      <c r="AE268" s="50"/>
      <c r="AF268" s="50"/>
      <c r="AG268" s="51"/>
      <c r="AH268" s="45"/>
      <c r="AI268" s="46"/>
      <c r="AJ268" s="46"/>
      <c r="AK268" s="49"/>
      <c r="AL268" s="46"/>
      <c r="AM268" s="46"/>
      <c r="AN268" s="46"/>
      <c r="AO268" s="46"/>
      <c r="AP268" s="45"/>
      <c r="AQ268" s="50"/>
      <c r="AR268" s="60"/>
      <c r="AS268" s="50"/>
      <c r="AT268" s="58"/>
      <c r="AU268" s="50"/>
      <c r="AV268" s="60"/>
      <c r="AW268" s="60"/>
      <c r="AX268" s="60"/>
      <c r="AY268" s="129"/>
      <c r="AZ268" s="105"/>
      <c r="BA268" s="46"/>
      <c r="BB268" s="50"/>
      <c r="BC268" s="50"/>
      <c r="BD268" s="50"/>
      <c r="BE268" s="50"/>
      <c r="BF268" s="51"/>
      <c r="BG268" s="10"/>
      <c r="BH268" s="51"/>
      <c r="BI268" s="46"/>
      <c r="BJ268" s="50"/>
      <c r="BK268" s="50"/>
      <c r="BL268" s="50"/>
      <c r="BM268" s="50"/>
      <c r="BN268" s="51"/>
      <c r="BO268" s="50"/>
      <c r="BP268" s="50"/>
      <c r="BQ268" s="50"/>
      <c r="BR268" s="51"/>
      <c r="BS268" s="50"/>
      <c r="BT268" s="50"/>
      <c r="BU268" s="50"/>
      <c r="BV268" s="51"/>
      <c r="BW268" s="103"/>
      <c r="BX268" s="10"/>
      <c r="BY268" s="7"/>
      <c r="BZ268" s="7"/>
      <c r="CA268" s="7"/>
      <c r="CB268" s="7"/>
      <c r="CC268" s="7"/>
      <c r="CD268" s="108"/>
      <c r="CE268" s="59"/>
      <c r="CF268" s="60"/>
      <c r="CG268" s="60"/>
      <c r="CH268" s="60"/>
      <c r="CI268" s="60"/>
      <c r="CJ268" s="51"/>
      <c r="CK268" s="10"/>
      <c r="CL268" s="51"/>
      <c r="CM268" s="50"/>
      <c r="CN268" s="50"/>
      <c r="CO268" s="50"/>
      <c r="CP268" s="50"/>
      <c r="CQ268" s="50"/>
      <c r="CR268" s="51"/>
      <c r="CS268" s="50"/>
      <c r="CT268" s="50"/>
      <c r="CU268" s="50"/>
      <c r="CV268" s="51"/>
      <c r="CW268" s="50"/>
      <c r="CX268" s="50"/>
      <c r="CY268" s="50"/>
      <c r="CZ268" s="51"/>
      <c r="DA268" s="103"/>
      <c r="DB268" s="7"/>
      <c r="DC268" s="7"/>
      <c r="DD268" s="7"/>
      <c r="DE268" s="50"/>
      <c r="DF268" s="7"/>
      <c r="DG268" s="7"/>
      <c r="DH268" s="7"/>
      <c r="DI268" s="7"/>
      <c r="DJ268" s="7"/>
      <c r="DK268" s="50"/>
      <c r="DL268" s="50"/>
      <c r="DM268" s="50"/>
      <c r="DN268" s="51"/>
      <c r="DO268" s="59"/>
      <c r="DP268" s="46"/>
      <c r="DQ268" s="46"/>
      <c r="DR268" s="46"/>
      <c r="DS268" s="46"/>
      <c r="DT268" s="49"/>
      <c r="DU268" s="46"/>
      <c r="DV268" s="50"/>
      <c r="DW268" s="50"/>
      <c r="DX268" s="51"/>
      <c r="DY268" s="50"/>
      <c r="DZ268" s="50"/>
      <c r="EA268" s="50"/>
      <c r="EB268" s="51"/>
      <c r="EC268" s="5"/>
      <c r="ED268" s="59"/>
      <c r="EE268" s="46"/>
      <c r="EF268" s="46"/>
      <c r="EG268" s="46"/>
      <c r="EH268" s="46"/>
      <c r="EI268" s="49"/>
      <c r="EJ268" s="46"/>
      <c r="EK268" s="50"/>
      <c r="EL268" s="50"/>
      <c r="EM268" s="51"/>
      <c r="EN268" s="50"/>
      <c r="EO268" s="50"/>
      <c r="EP268" s="50"/>
      <c r="EQ268" s="7"/>
      <c r="ER268" s="5"/>
      <c r="ES268">
        <f t="shared" si="35"/>
        <v>0</v>
      </c>
      <c r="EU268" s="16"/>
      <c r="EW268" s="16"/>
      <c r="EX268" s="16"/>
      <c r="EY268" s="16"/>
      <c r="FD268" s="16"/>
      <c r="FP268" s="16"/>
    </row>
    <row r="269" spans="1:172" x14ac:dyDescent="0.15">
      <c r="A269" s="47">
        <v>1000250</v>
      </c>
      <c r="B269" s="5"/>
      <c r="C269" s="45" t="str">
        <f>IF(A269="","",DBCS(VLOOKUP(A269,入力シート!A:E,3,FALSE)))</f>
        <v/>
      </c>
      <c r="D269" s="50"/>
      <c r="E269" s="50"/>
      <c r="F269" s="7"/>
      <c r="G269" s="123"/>
      <c r="H269" s="45"/>
      <c r="I269" s="51"/>
      <c r="J269" s="45"/>
      <c r="K269" s="51"/>
      <c r="L269" s="5"/>
      <c r="M269" s="10"/>
      <c r="N269" s="51"/>
      <c r="O269" s="123"/>
      <c r="P269" s="48"/>
      <c r="Q269" s="60"/>
      <c r="R269" s="51"/>
      <c r="S269" s="48"/>
      <c r="T269" s="51"/>
      <c r="U269" s="10"/>
      <c r="V269" s="59"/>
      <c r="W269" s="49"/>
      <c r="X269" s="59"/>
      <c r="Y269" s="49"/>
      <c r="Z269" s="59"/>
      <c r="AA269" s="49"/>
      <c r="AB269" s="46"/>
      <c r="AC269" s="48"/>
      <c r="AD269" s="45"/>
      <c r="AE269" s="50"/>
      <c r="AF269" s="50"/>
      <c r="AG269" s="51"/>
      <c r="AH269" s="45"/>
      <c r="AI269" s="46"/>
      <c r="AJ269" s="46"/>
      <c r="AK269" s="49"/>
      <c r="AL269" s="46"/>
      <c r="AM269" s="46"/>
      <c r="AN269" s="46"/>
      <c r="AO269" s="46"/>
      <c r="AP269" s="45"/>
      <c r="AQ269" s="50"/>
      <c r="AR269" s="60"/>
      <c r="AS269" s="50"/>
      <c r="AT269" s="58"/>
      <c r="AU269" s="50"/>
      <c r="AV269" s="60"/>
      <c r="AW269" s="60"/>
      <c r="AX269" s="60"/>
      <c r="AY269" s="129"/>
      <c r="AZ269" s="105"/>
      <c r="BA269" s="46"/>
      <c r="BB269" s="50"/>
      <c r="BC269" s="50"/>
      <c r="BD269" s="50"/>
      <c r="BE269" s="50"/>
      <c r="BF269" s="51"/>
      <c r="BG269" s="10"/>
      <c r="BH269" s="51"/>
      <c r="BI269" s="46"/>
      <c r="BJ269" s="50"/>
      <c r="BK269" s="50"/>
      <c r="BL269" s="50"/>
      <c r="BM269" s="50"/>
      <c r="BN269" s="51"/>
      <c r="BO269" s="50"/>
      <c r="BP269" s="50"/>
      <c r="BQ269" s="50"/>
      <c r="BR269" s="51"/>
      <c r="BS269" s="50"/>
      <c r="BT269" s="50"/>
      <c r="BU269" s="50"/>
      <c r="BV269" s="51"/>
      <c r="BW269" s="103"/>
      <c r="BX269" s="10"/>
      <c r="BY269" s="7"/>
      <c r="BZ269" s="7"/>
      <c r="CA269" s="7"/>
      <c r="CB269" s="7"/>
      <c r="CC269" s="7"/>
      <c r="CD269" s="108"/>
      <c r="CE269" s="59"/>
      <c r="CF269" s="60"/>
      <c r="CG269" s="60"/>
      <c r="CH269" s="60"/>
      <c r="CI269" s="60"/>
      <c r="CJ269" s="51"/>
      <c r="CK269" s="10"/>
      <c r="CL269" s="51"/>
      <c r="CM269" s="50"/>
      <c r="CN269" s="50"/>
      <c r="CO269" s="50"/>
      <c r="CP269" s="50"/>
      <c r="CQ269" s="50"/>
      <c r="CR269" s="51"/>
      <c r="CS269" s="50"/>
      <c r="CT269" s="50"/>
      <c r="CU269" s="50"/>
      <c r="CV269" s="51"/>
      <c r="CW269" s="50"/>
      <c r="CX269" s="50"/>
      <c r="CY269" s="50"/>
      <c r="CZ269" s="51"/>
      <c r="DA269" s="103"/>
      <c r="DB269" s="7"/>
      <c r="DC269" s="7"/>
      <c r="DD269" s="7"/>
      <c r="DE269" s="50"/>
      <c r="DF269" s="7"/>
      <c r="DG269" s="7"/>
      <c r="DH269" s="7"/>
      <c r="DI269" s="7"/>
      <c r="DJ269" s="7"/>
      <c r="DK269" s="50"/>
      <c r="DL269" s="50"/>
      <c r="DM269" s="50"/>
      <c r="DN269" s="51"/>
      <c r="DO269" s="59"/>
      <c r="DP269" s="46"/>
      <c r="DQ269" s="46"/>
      <c r="DR269" s="46"/>
      <c r="DS269" s="46"/>
      <c r="DT269" s="49"/>
      <c r="DU269" s="46"/>
      <c r="DV269" s="50"/>
      <c r="DW269" s="50"/>
      <c r="DX269" s="51"/>
      <c r="DY269" s="50"/>
      <c r="DZ269" s="50"/>
      <c r="EA269" s="50"/>
      <c r="EB269" s="51"/>
      <c r="EC269" s="5"/>
      <c r="ED269" s="59"/>
      <c r="EE269" s="46"/>
      <c r="EF269" s="46"/>
      <c r="EG269" s="46"/>
      <c r="EH269" s="46"/>
      <c r="EI269" s="49"/>
      <c r="EJ269" s="46"/>
      <c r="EK269" s="50"/>
      <c r="EL269" s="50"/>
      <c r="EM269" s="51"/>
      <c r="EN269" s="50"/>
      <c r="EO269" s="50"/>
      <c r="EP269" s="50"/>
      <c r="EQ269" s="7"/>
      <c r="ER269" s="5"/>
      <c r="ES269">
        <f t="shared" si="35"/>
        <v>0</v>
      </c>
      <c r="EU269" s="16"/>
      <c r="EW269" s="16"/>
      <c r="EX269" s="16"/>
      <c r="EY269" s="16"/>
      <c r="FD269" s="16"/>
      <c r="FP269" s="16"/>
    </row>
    <row r="270" spans="1:172" x14ac:dyDescent="0.45">
      <c r="Y270" s="389"/>
      <c r="Z270" s="389"/>
    </row>
  </sheetData>
  <mergeCells count="58">
    <mergeCell ref="FU18:FV18"/>
    <mergeCell ref="FW18:FX18"/>
    <mergeCell ref="FU17:FX17"/>
    <mergeCell ref="FR18:FS18"/>
    <mergeCell ref="FK18:FM18"/>
    <mergeCell ref="F17:F19"/>
    <mergeCell ref="BA18:BF18"/>
    <mergeCell ref="AD18:AG18"/>
    <mergeCell ref="BW18:BW19"/>
    <mergeCell ref="D17:D19"/>
    <mergeCell ref="BS18:BV18"/>
    <mergeCell ref="AL18:AO18"/>
    <mergeCell ref="X18:Y18"/>
    <mergeCell ref="Z18:AA18"/>
    <mergeCell ref="B17:B19"/>
    <mergeCell ref="C17:C19"/>
    <mergeCell ref="CK18:CL18"/>
    <mergeCell ref="CE18:CJ18"/>
    <mergeCell ref="B2:C2"/>
    <mergeCell ref="AQ17:BW17"/>
    <mergeCell ref="BO18:BR18"/>
    <mergeCell ref="V18:W18"/>
    <mergeCell ref="AH18:AK18"/>
    <mergeCell ref="BI18:BN18"/>
    <mergeCell ref="BG18:BH18"/>
    <mergeCell ref="AP18:AQ18"/>
    <mergeCell ref="AZ18:AZ19"/>
    <mergeCell ref="AS18:AS19"/>
    <mergeCell ref="E17:E19"/>
    <mergeCell ref="U17:AO17"/>
    <mergeCell ref="CS18:CV18"/>
    <mergeCell ref="CW18:CZ18"/>
    <mergeCell ref="DU18:DX18"/>
    <mergeCell ref="DJ18:DN18"/>
    <mergeCell ref="G17:N18"/>
    <mergeCell ref="O17:T18"/>
    <mergeCell ref="BX18:BY18"/>
    <mergeCell ref="DO17:EC17"/>
    <mergeCell ref="DB17:DN17"/>
    <mergeCell ref="DD18:DF18"/>
    <mergeCell ref="CM18:CR18"/>
    <mergeCell ref="DA18:DA19"/>
    <mergeCell ref="BX17:DA17"/>
    <mergeCell ref="FA17:FC17"/>
    <mergeCell ref="FD17:FF17"/>
    <mergeCell ref="EJ18:EM18"/>
    <mergeCell ref="DB18:DC18"/>
    <mergeCell ref="DG18:DI18"/>
    <mergeCell ref="EZ18:FF18"/>
    <mergeCell ref="DY18:EB18"/>
    <mergeCell ref="DO18:DP18"/>
    <mergeCell ref="DQ18:DT18"/>
    <mergeCell ref="ED17:ER17"/>
    <mergeCell ref="ER18:ER19"/>
    <mergeCell ref="EC18:EC19"/>
    <mergeCell ref="EN18:EQ18"/>
    <mergeCell ref="ED18:EE18"/>
    <mergeCell ref="EF18:EI18"/>
  </mergeCells>
  <phoneticPr fontId="11"/>
  <pageMargins left="0.7" right="0.7" top="0.75" bottom="0.75" header="0.3" footer="0.3"/>
  <pageSetup paperSize="8" scale="10" orientation="landscape"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
  <dimension ref="B1:C1986"/>
  <sheetViews>
    <sheetView zoomScale="90" zoomScaleNormal="90" workbookViewId="0">
      <selection activeCell="B3" sqref="B3"/>
    </sheetView>
  </sheetViews>
  <sheetFormatPr defaultColWidth="9" defaultRowHeight="18.75" x14ac:dyDescent="0.45"/>
  <cols>
    <col min="1" max="1" width="3.875" style="1" customWidth="1"/>
    <col min="2" max="2" width="10.5" style="1" customWidth="1"/>
    <col min="3" max="3" width="13.875" style="1" customWidth="1"/>
    <col min="4" max="16384" width="9" style="1"/>
  </cols>
  <sheetData>
    <row r="1" spans="2:3" ht="6.75" customHeight="1" x14ac:dyDescent="0.45"/>
    <row r="2" spans="2:3" ht="28.5" customHeight="1" x14ac:dyDescent="0.45">
      <c r="B2" s="568" t="s">
        <v>84</v>
      </c>
      <c r="C2" s="568"/>
    </row>
    <row r="3" spans="2:3" ht="16.5" customHeight="1" x14ac:dyDescent="0.45">
      <c r="B3" s="44"/>
      <c r="C3" s="54"/>
    </row>
    <row r="4" spans="2:3" s="4" customFormat="1" x14ac:dyDescent="0.15">
      <c r="B4" s="135"/>
      <c r="C4" s="135" t="s">
        <v>132</v>
      </c>
    </row>
    <row r="5" spans="2:3" x14ac:dyDescent="0.45">
      <c r="B5" s="80" t="s">
        <v>4</v>
      </c>
      <c r="C5" s="80">
        <v>1</v>
      </c>
    </row>
    <row r="6" spans="2:3" x14ac:dyDescent="0.45">
      <c r="B6" s="80" t="s">
        <v>115</v>
      </c>
      <c r="C6" s="85">
        <v>1000</v>
      </c>
    </row>
    <row r="7" spans="2:3" x14ac:dyDescent="0.45">
      <c r="B7" s="80" t="s">
        <v>116</v>
      </c>
      <c r="C7" s="85" t="s">
        <v>1387</v>
      </c>
    </row>
    <row r="8" spans="2:3" x14ac:dyDescent="0.45">
      <c r="B8" s="80" t="s">
        <v>117</v>
      </c>
      <c r="C8" s="85"/>
    </row>
    <row r="9" spans="2:3" x14ac:dyDescent="0.45">
      <c r="B9" s="80" t="s">
        <v>155</v>
      </c>
      <c r="C9" s="85"/>
    </row>
    <row r="10" spans="2:3" x14ac:dyDescent="0.45">
      <c r="B10" s="80" t="s">
        <v>156</v>
      </c>
      <c r="C10" s="85"/>
    </row>
    <row r="11" spans="2:3" x14ac:dyDescent="0.45">
      <c r="B11" s="80" t="s">
        <v>157</v>
      </c>
      <c r="C11" s="85"/>
    </row>
    <row r="12" spans="2:3" x14ac:dyDescent="0.45">
      <c r="B12" s="80" t="s">
        <v>1130</v>
      </c>
      <c r="C12" s="85"/>
    </row>
    <row r="13" spans="2:3" x14ac:dyDescent="0.45">
      <c r="B13" s="80" t="s">
        <v>1131</v>
      </c>
      <c r="C13" s="85"/>
    </row>
    <row r="14" spans="2:3" x14ac:dyDescent="0.45">
      <c r="B14" s="80" t="s">
        <v>1132</v>
      </c>
      <c r="C14" s="85"/>
    </row>
    <row r="15" spans="2:3" x14ac:dyDescent="0.45">
      <c r="B15" s="80" t="s">
        <v>1133</v>
      </c>
      <c r="C15" s="85"/>
    </row>
    <row r="16" spans="2:3" x14ac:dyDescent="0.45">
      <c r="B16" s="80" t="s">
        <v>1134</v>
      </c>
      <c r="C16" s="85"/>
    </row>
    <row r="17" spans="2:3" x14ac:dyDescent="0.45">
      <c r="B17" s="80"/>
      <c r="C17"/>
    </row>
    <row r="18" spans="2:3" x14ac:dyDescent="0.45">
      <c r="B18" s="80"/>
      <c r="C18"/>
    </row>
    <row r="19" spans="2:3" x14ac:dyDescent="0.45">
      <c r="C19"/>
    </row>
    <row r="20" spans="2:3" x14ac:dyDescent="0.45">
      <c r="C20"/>
    </row>
    <row r="21" spans="2:3" x14ac:dyDescent="0.45">
      <c r="C21"/>
    </row>
    <row r="22" spans="2:3" x14ac:dyDescent="0.45">
      <c r="C22"/>
    </row>
    <row r="23" spans="2:3" x14ac:dyDescent="0.45">
      <c r="C23"/>
    </row>
    <row r="24" spans="2:3" x14ac:dyDescent="0.45">
      <c r="C24"/>
    </row>
    <row r="25" spans="2:3" x14ac:dyDescent="0.45">
      <c r="C25"/>
    </row>
    <row r="26" spans="2:3" x14ac:dyDescent="0.45">
      <c r="C26"/>
    </row>
    <row r="27" spans="2:3" x14ac:dyDescent="0.45">
      <c r="C27"/>
    </row>
    <row r="28" spans="2:3" x14ac:dyDescent="0.45">
      <c r="C28"/>
    </row>
    <row r="29" spans="2:3" x14ac:dyDescent="0.45">
      <c r="C29"/>
    </row>
    <row r="30" spans="2:3" x14ac:dyDescent="0.45">
      <c r="C30"/>
    </row>
    <row r="31" spans="2:3" x14ac:dyDescent="0.45">
      <c r="C31"/>
    </row>
    <row r="32" spans="2:3" x14ac:dyDescent="0.45">
      <c r="C32"/>
    </row>
    <row r="33" spans="3:3" x14ac:dyDescent="0.45">
      <c r="C33"/>
    </row>
    <row r="34" spans="3:3" x14ac:dyDescent="0.45">
      <c r="C34"/>
    </row>
    <row r="35" spans="3:3" x14ac:dyDescent="0.45">
      <c r="C35"/>
    </row>
    <row r="36" spans="3:3" x14ac:dyDescent="0.45">
      <c r="C36"/>
    </row>
    <row r="37" spans="3:3" x14ac:dyDescent="0.45">
      <c r="C37"/>
    </row>
    <row r="38" spans="3:3" x14ac:dyDescent="0.45">
      <c r="C38"/>
    </row>
    <row r="39" spans="3:3" x14ac:dyDescent="0.45">
      <c r="C39"/>
    </row>
    <row r="40" spans="3:3" x14ac:dyDescent="0.45">
      <c r="C40"/>
    </row>
    <row r="41" spans="3:3" x14ac:dyDescent="0.45">
      <c r="C41"/>
    </row>
    <row r="42" spans="3:3" x14ac:dyDescent="0.45">
      <c r="C42"/>
    </row>
    <row r="43" spans="3:3" x14ac:dyDescent="0.45">
      <c r="C43"/>
    </row>
    <row r="44" spans="3:3" x14ac:dyDescent="0.45">
      <c r="C44"/>
    </row>
    <row r="45" spans="3:3" x14ac:dyDescent="0.45">
      <c r="C45"/>
    </row>
    <row r="46" spans="3:3" x14ac:dyDescent="0.45">
      <c r="C46"/>
    </row>
    <row r="47" spans="3:3" x14ac:dyDescent="0.45">
      <c r="C47"/>
    </row>
    <row r="48" spans="3:3" x14ac:dyDescent="0.45">
      <c r="C48"/>
    </row>
    <row r="49" spans="3:3" x14ac:dyDescent="0.45">
      <c r="C49"/>
    </row>
    <row r="50" spans="3:3" x14ac:dyDescent="0.45">
      <c r="C50"/>
    </row>
    <row r="51" spans="3:3" x14ac:dyDescent="0.45">
      <c r="C51"/>
    </row>
    <row r="52" spans="3:3" x14ac:dyDescent="0.45">
      <c r="C52"/>
    </row>
    <row r="53" spans="3:3" x14ac:dyDescent="0.45">
      <c r="C53"/>
    </row>
    <row r="54" spans="3:3" x14ac:dyDescent="0.45">
      <c r="C54"/>
    </row>
    <row r="55" spans="3:3" x14ac:dyDescent="0.45">
      <c r="C55"/>
    </row>
    <row r="56" spans="3:3" x14ac:dyDescent="0.45">
      <c r="C56"/>
    </row>
    <row r="57" spans="3:3" x14ac:dyDescent="0.45">
      <c r="C57"/>
    </row>
    <row r="58" spans="3:3" x14ac:dyDescent="0.45">
      <c r="C58"/>
    </row>
    <row r="59" spans="3:3" x14ac:dyDescent="0.45">
      <c r="C59"/>
    </row>
    <row r="60" spans="3:3" x14ac:dyDescent="0.45">
      <c r="C60"/>
    </row>
    <row r="61" spans="3:3" x14ac:dyDescent="0.45">
      <c r="C61"/>
    </row>
    <row r="62" spans="3:3" x14ac:dyDescent="0.45">
      <c r="C62"/>
    </row>
    <row r="63" spans="3:3" x14ac:dyDescent="0.45">
      <c r="C63"/>
    </row>
    <row r="64" spans="3:3" x14ac:dyDescent="0.45">
      <c r="C64"/>
    </row>
    <row r="65" spans="3:3" x14ac:dyDescent="0.45">
      <c r="C65"/>
    </row>
    <row r="66" spans="3:3" x14ac:dyDescent="0.45">
      <c r="C66"/>
    </row>
    <row r="67" spans="3:3" x14ac:dyDescent="0.45">
      <c r="C67"/>
    </row>
    <row r="68" spans="3:3" x14ac:dyDescent="0.45">
      <c r="C68"/>
    </row>
    <row r="69" spans="3:3" x14ac:dyDescent="0.45">
      <c r="C69"/>
    </row>
    <row r="70" spans="3:3" x14ac:dyDescent="0.45">
      <c r="C70"/>
    </row>
    <row r="71" spans="3:3" x14ac:dyDescent="0.45">
      <c r="C71"/>
    </row>
    <row r="72" spans="3:3" x14ac:dyDescent="0.45">
      <c r="C72"/>
    </row>
    <row r="73" spans="3:3" x14ac:dyDescent="0.45">
      <c r="C73"/>
    </row>
    <row r="74" spans="3:3" x14ac:dyDescent="0.45">
      <c r="C74"/>
    </row>
    <row r="75" spans="3:3" x14ac:dyDescent="0.45">
      <c r="C75"/>
    </row>
    <row r="76" spans="3:3" x14ac:dyDescent="0.45">
      <c r="C76"/>
    </row>
    <row r="77" spans="3:3" x14ac:dyDescent="0.45">
      <c r="C77"/>
    </row>
    <row r="78" spans="3:3" x14ac:dyDescent="0.45">
      <c r="C78"/>
    </row>
    <row r="79" spans="3:3" x14ac:dyDescent="0.45">
      <c r="C79"/>
    </row>
    <row r="80" spans="3:3" x14ac:dyDescent="0.45">
      <c r="C80"/>
    </row>
    <row r="81" spans="3:3" x14ac:dyDescent="0.45">
      <c r="C81"/>
    </row>
    <row r="82" spans="3:3" x14ac:dyDescent="0.45">
      <c r="C82"/>
    </row>
    <row r="83" spans="3:3" x14ac:dyDescent="0.45">
      <c r="C83"/>
    </row>
    <row r="84" spans="3:3" x14ac:dyDescent="0.45">
      <c r="C84"/>
    </row>
    <row r="85" spans="3:3" x14ac:dyDescent="0.45">
      <c r="C85"/>
    </row>
    <row r="86" spans="3:3" x14ac:dyDescent="0.45">
      <c r="C86"/>
    </row>
    <row r="87" spans="3:3" x14ac:dyDescent="0.45">
      <c r="C87"/>
    </row>
    <row r="88" spans="3:3" x14ac:dyDescent="0.45">
      <c r="C88"/>
    </row>
    <row r="89" spans="3:3" x14ac:dyDescent="0.45">
      <c r="C89"/>
    </row>
    <row r="90" spans="3:3" x14ac:dyDescent="0.45">
      <c r="C90"/>
    </row>
    <row r="91" spans="3:3" x14ac:dyDescent="0.45">
      <c r="C91"/>
    </row>
    <row r="92" spans="3:3" x14ac:dyDescent="0.45">
      <c r="C92"/>
    </row>
    <row r="93" spans="3:3" x14ac:dyDescent="0.45">
      <c r="C93"/>
    </row>
    <row r="94" spans="3:3" x14ac:dyDescent="0.45">
      <c r="C94"/>
    </row>
    <row r="95" spans="3:3" x14ac:dyDescent="0.45">
      <c r="C95"/>
    </row>
    <row r="96" spans="3:3" x14ac:dyDescent="0.45">
      <c r="C96"/>
    </row>
    <row r="97" spans="3:3" x14ac:dyDescent="0.45">
      <c r="C97"/>
    </row>
    <row r="98" spans="3:3" x14ac:dyDescent="0.45">
      <c r="C98"/>
    </row>
    <row r="99" spans="3:3" x14ac:dyDescent="0.45">
      <c r="C99"/>
    </row>
    <row r="100" spans="3:3" x14ac:dyDescent="0.45">
      <c r="C100"/>
    </row>
    <row r="101" spans="3:3" x14ac:dyDescent="0.45">
      <c r="C101"/>
    </row>
    <row r="102" spans="3:3" x14ac:dyDescent="0.45">
      <c r="C102"/>
    </row>
    <row r="103" spans="3:3" x14ac:dyDescent="0.45">
      <c r="C103"/>
    </row>
    <row r="104" spans="3:3" x14ac:dyDescent="0.45">
      <c r="C104"/>
    </row>
    <row r="105" spans="3:3" x14ac:dyDescent="0.45">
      <c r="C105"/>
    </row>
    <row r="106" spans="3:3" x14ac:dyDescent="0.45">
      <c r="C106"/>
    </row>
    <row r="107" spans="3:3" x14ac:dyDescent="0.45">
      <c r="C107"/>
    </row>
    <row r="108" spans="3:3" x14ac:dyDescent="0.45">
      <c r="C108"/>
    </row>
    <row r="109" spans="3:3" x14ac:dyDescent="0.45">
      <c r="C109"/>
    </row>
    <row r="110" spans="3:3" x14ac:dyDescent="0.45">
      <c r="C110"/>
    </row>
    <row r="111" spans="3:3" x14ac:dyDescent="0.45">
      <c r="C111"/>
    </row>
    <row r="112" spans="3:3" x14ac:dyDescent="0.45">
      <c r="C112"/>
    </row>
    <row r="113" spans="3:3" x14ac:dyDescent="0.45">
      <c r="C113"/>
    </row>
    <row r="114" spans="3:3" x14ac:dyDescent="0.45">
      <c r="C114"/>
    </row>
    <row r="115" spans="3:3" x14ac:dyDescent="0.45">
      <c r="C115"/>
    </row>
    <row r="116" spans="3:3" x14ac:dyDescent="0.45">
      <c r="C116"/>
    </row>
    <row r="117" spans="3:3" x14ac:dyDescent="0.45">
      <c r="C117"/>
    </row>
    <row r="118" spans="3:3" x14ac:dyDescent="0.45">
      <c r="C118"/>
    </row>
    <row r="119" spans="3:3" x14ac:dyDescent="0.45">
      <c r="C119"/>
    </row>
    <row r="120" spans="3:3" x14ac:dyDescent="0.45">
      <c r="C120"/>
    </row>
    <row r="121" spans="3:3" x14ac:dyDescent="0.45">
      <c r="C121"/>
    </row>
    <row r="122" spans="3:3" x14ac:dyDescent="0.45">
      <c r="C122"/>
    </row>
    <row r="123" spans="3:3" x14ac:dyDescent="0.45">
      <c r="C123"/>
    </row>
    <row r="124" spans="3:3" x14ac:dyDescent="0.45">
      <c r="C124"/>
    </row>
    <row r="125" spans="3:3" x14ac:dyDescent="0.45">
      <c r="C125"/>
    </row>
    <row r="126" spans="3:3" x14ac:dyDescent="0.45">
      <c r="C126"/>
    </row>
    <row r="127" spans="3:3" x14ac:dyDescent="0.45">
      <c r="C127"/>
    </row>
    <row r="128" spans="3:3" x14ac:dyDescent="0.45">
      <c r="C128"/>
    </row>
    <row r="129" spans="3:3" x14ac:dyDescent="0.45">
      <c r="C129"/>
    </row>
    <row r="130" spans="3:3" x14ac:dyDescent="0.45">
      <c r="C130"/>
    </row>
    <row r="131" spans="3:3" x14ac:dyDescent="0.45">
      <c r="C131"/>
    </row>
    <row r="132" spans="3:3" x14ac:dyDescent="0.45">
      <c r="C132"/>
    </row>
    <row r="133" spans="3:3" x14ac:dyDescent="0.45">
      <c r="C133"/>
    </row>
    <row r="134" spans="3:3" x14ac:dyDescent="0.45">
      <c r="C134"/>
    </row>
    <row r="135" spans="3:3" x14ac:dyDescent="0.45">
      <c r="C135"/>
    </row>
    <row r="136" spans="3:3" x14ac:dyDescent="0.45">
      <c r="C136"/>
    </row>
    <row r="137" spans="3:3" x14ac:dyDescent="0.45">
      <c r="C137"/>
    </row>
    <row r="138" spans="3:3" x14ac:dyDescent="0.45">
      <c r="C138"/>
    </row>
    <row r="139" spans="3:3" x14ac:dyDescent="0.45">
      <c r="C139"/>
    </row>
    <row r="140" spans="3:3" x14ac:dyDescent="0.45">
      <c r="C140"/>
    </row>
    <row r="141" spans="3:3" x14ac:dyDescent="0.45">
      <c r="C141"/>
    </row>
    <row r="142" spans="3:3" x14ac:dyDescent="0.45">
      <c r="C142"/>
    </row>
    <row r="143" spans="3:3" x14ac:dyDescent="0.45">
      <c r="C143"/>
    </row>
    <row r="144" spans="3:3" x14ac:dyDescent="0.45">
      <c r="C144"/>
    </row>
    <row r="145" spans="3:3" x14ac:dyDescent="0.45">
      <c r="C145"/>
    </row>
    <row r="146" spans="3:3" x14ac:dyDescent="0.45">
      <c r="C146"/>
    </row>
    <row r="147" spans="3:3" x14ac:dyDescent="0.45">
      <c r="C147"/>
    </row>
    <row r="148" spans="3:3" x14ac:dyDescent="0.45">
      <c r="C148"/>
    </row>
    <row r="149" spans="3:3" x14ac:dyDescent="0.45">
      <c r="C149"/>
    </row>
    <row r="150" spans="3:3" x14ac:dyDescent="0.45">
      <c r="C150"/>
    </row>
    <row r="151" spans="3:3" x14ac:dyDescent="0.45">
      <c r="C151"/>
    </row>
    <row r="152" spans="3:3" x14ac:dyDescent="0.45">
      <c r="C152"/>
    </row>
    <row r="153" spans="3:3" x14ac:dyDescent="0.45">
      <c r="C153"/>
    </row>
    <row r="154" spans="3:3" x14ac:dyDescent="0.45">
      <c r="C154"/>
    </row>
    <row r="155" spans="3:3" x14ac:dyDescent="0.45">
      <c r="C155"/>
    </row>
    <row r="156" spans="3:3" x14ac:dyDescent="0.45">
      <c r="C156"/>
    </row>
    <row r="157" spans="3:3" x14ac:dyDescent="0.45">
      <c r="C157"/>
    </row>
    <row r="158" spans="3:3" x14ac:dyDescent="0.45">
      <c r="C158"/>
    </row>
    <row r="159" spans="3:3" x14ac:dyDescent="0.45">
      <c r="C159"/>
    </row>
    <row r="160" spans="3:3" x14ac:dyDescent="0.45">
      <c r="C160"/>
    </row>
    <row r="161" spans="3:3" x14ac:dyDescent="0.45">
      <c r="C161"/>
    </row>
    <row r="162" spans="3:3" x14ac:dyDescent="0.45">
      <c r="C162"/>
    </row>
    <row r="163" spans="3:3" x14ac:dyDescent="0.45">
      <c r="C163"/>
    </row>
    <row r="164" spans="3:3" x14ac:dyDescent="0.45">
      <c r="C164"/>
    </row>
    <row r="165" spans="3:3" x14ac:dyDescent="0.45">
      <c r="C165"/>
    </row>
    <row r="166" spans="3:3" x14ac:dyDescent="0.45">
      <c r="C166"/>
    </row>
    <row r="167" spans="3:3" x14ac:dyDescent="0.45">
      <c r="C167"/>
    </row>
    <row r="168" spans="3:3" x14ac:dyDescent="0.45">
      <c r="C168"/>
    </row>
    <row r="169" spans="3:3" x14ac:dyDescent="0.45">
      <c r="C169"/>
    </row>
    <row r="170" spans="3:3" x14ac:dyDescent="0.45">
      <c r="C170"/>
    </row>
    <row r="171" spans="3:3" x14ac:dyDescent="0.45">
      <c r="C171"/>
    </row>
    <row r="172" spans="3:3" x14ac:dyDescent="0.45">
      <c r="C172"/>
    </row>
    <row r="173" spans="3:3" x14ac:dyDescent="0.45">
      <c r="C173"/>
    </row>
    <row r="174" spans="3:3" x14ac:dyDescent="0.45">
      <c r="C174"/>
    </row>
    <row r="175" spans="3:3" x14ac:dyDescent="0.45">
      <c r="C175"/>
    </row>
    <row r="176" spans="3:3" x14ac:dyDescent="0.45">
      <c r="C176"/>
    </row>
    <row r="177" spans="3:3" x14ac:dyDescent="0.45">
      <c r="C177"/>
    </row>
    <row r="178" spans="3:3" x14ac:dyDescent="0.45">
      <c r="C178"/>
    </row>
    <row r="179" spans="3:3" x14ac:dyDescent="0.45">
      <c r="C179"/>
    </row>
    <row r="180" spans="3:3" x14ac:dyDescent="0.45">
      <c r="C180"/>
    </row>
    <row r="181" spans="3:3" x14ac:dyDescent="0.45">
      <c r="C181"/>
    </row>
    <row r="182" spans="3:3" x14ac:dyDescent="0.45">
      <c r="C182"/>
    </row>
    <row r="183" spans="3:3" x14ac:dyDescent="0.45">
      <c r="C183"/>
    </row>
    <row r="184" spans="3:3" x14ac:dyDescent="0.45">
      <c r="C184"/>
    </row>
    <row r="185" spans="3:3" x14ac:dyDescent="0.45">
      <c r="C185"/>
    </row>
    <row r="186" spans="3:3" x14ac:dyDescent="0.45">
      <c r="C186"/>
    </row>
    <row r="187" spans="3:3" x14ac:dyDescent="0.45">
      <c r="C187"/>
    </row>
    <row r="188" spans="3:3" x14ac:dyDescent="0.45">
      <c r="C188"/>
    </row>
    <row r="189" spans="3:3" x14ac:dyDescent="0.45">
      <c r="C189"/>
    </row>
    <row r="190" spans="3:3" x14ac:dyDescent="0.45">
      <c r="C190"/>
    </row>
    <row r="191" spans="3:3" x14ac:dyDescent="0.45">
      <c r="C191"/>
    </row>
    <row r="192" spans="3:3" x14ac:dyDescent="0.45">
      <c r="C192"/>
    </row>
    <row r="193" spans="3:3" x14ac:dyDescent="0.45">
      <c r="C193"/>
    </row>
    <row r="194" spans="3:3" x14ac:dyDescent="0.45">
      <c r="C194"/>
    </row>
    <row r="195" spans="3:3" x14ac:dyDescent="0.45">
      <c r="C195"/>
    </row>
    <row r="196" spans="3:3" x14ac:dyDescent="0.45">
      <c r="C196"/>
    </row>
    <row r="197" spans="3:3" x14ac:dyDescent="0.45">
      <c r="C197"/>
    </row>
    <row r="198" spans="3:3" x14ac:dyDescent="0.45">
      <c r="C198"/>
    </row>
    <row r="199" spans="3:3" x14ac:dyDescent="0.45">
      <c r="C199"/>
    </row>
    <row r="200" spans="3:3" x14ac:dyDescent="0.45">
      <c r="C200"/>
    </row>
    <row r="201" spans="3:3" x14ac:dyDescent="0.45">
      <c r="C201"/>
    </row>
    <row r="202" spans="3:3" x14ac:dyDescent="0.45">
      <c r="C202"/>
    </row>
    <row r="203" spans="3:3" x14ac:dyDescent="0.45">
      <c r="C203"/>
    </row>
    <row r="204" spans="3:3" x14ac:dyDescent="0.45">
      <c r="C204"/>
    </row>
    <row r="205" spans="3:3" x14ac:dyDescent="0.45">
      <c r="C205"/>
    </row>
    <row r="206" spans="3:3" x14ac:dyDescent="0.45">
      <c r="C206"/>
    </row>
    <row r="207" spans="3:3" x14ac:dyDescent="0.45">
      <c r="C207"/>
    </row>
    <row r="208" spans="3:3" x14ac:dyDescent="0.45">
      <c r="C208"/>
    </row>
    <row r="209" spans="3:3" x14ac:dyDescent="0.45">
      <c r="C209"/>
    </row>
    <row r="210" spans="3:3" x14ac:dyDescent="0.45">
      <c r="C210"/>
    </row>
    <row r="211" spans="3:3" x14ac:dyDescent="0.45">
      <c r="C211"/>
    </row>
    <row r="212" spans="3:3" x14ac:dyDescent="0.45">
      <c r="C212"/>
    </row>
    <row r="213" spans="3:3" x14ac:dyDescent="0.45">
      <c r="C213"/>
    </row>
    <row r="214" spans="3:3" x14ac:dyDescent="0.45">
      <c r="C214"/>
    </row>
    <row r="215" spans="3:3" x14ac:dyDescent="0.45">
      <c r="C215"/>
    </row>
    <row r="216" spans="3:3" x14ac:dyDescent="0.45">
      <c r="C216"/>
    </row>
    <row r="217" spans="3:3" x14ac:dyDescent="0.45">
      <c r="C217"/>
    </row>
    <row r="218" spans="3:3" x14ac:dyDescent="0.45">
      <c r="C218"/>
    </row>
    <row r="219" spans="3:3" x14ac:dyDescent="0.45">
      <c r="C219"/>
    </row>
    <row r="220" spans="3:3" x14ac:dyDescent="0.45">
      <c r="C220"/>
    </row>
    <row r="221" spans="3:3" x14ac:dyDescent="0.45">
      <c r="C221"/>
    </row>
    <row r="222" spans="3:3" x14ac:dyDescent="0.45">
      <c r="C222"/>
    </row>
    <row r="223" spans="3:3" x14ac:dyDescent="0.45">
      <c r="C223"/>
    </row>
    <row r="224" spans="3:3" x14ac:dyDescent="0.45">
      <c r="C224"/>
    </row>
    <row r="225" spans="3:3" x14ac:dyDescent="0.45">
      <c r="C225"/>
    </row>
    <row r="226" spans="3:3" x14ac:dyDescent="0.45">
      <c r="C226"/>
    </row>
    <row r="227" spans="3:3" x14ac:dyDescent="0.45">
      <c r="C227"/>
    </row>
    <row r="228" spans="3:3" x14ac:dyDescent="0.45">
      <c r="C228"/>
    </row>
    <row r="229" spans="3:3" x14ac:dyDescent="0.45">
      <c r="C229"/>
    </row>
    <row r="230" spans="3:3" x14ac:dyDescent="0.45">
      <c r="C230"/>
    </row>
    <row r="231" spans="3:3" x14ac:dyDescent="0.45">
      <c r="C231"/>
    </row>
    <row r="232" spans="3:3" x14ac:dyDescent="0.45">
      <c r="C232"/>
    </row>
    <row r="233" spans="3:3" x14ac:dyDescent="0.45">
      <c r="C233"/>
    </row>
    <row r="234" spans="3:3" x14ac:dyDescent="0.45">
      <c r="C234"/>
    </row>
    <row r="235" spans="3:3" x14ac:dyDescent="0.45">
      <c r="C235"/>
    </row>
    <row r="236" spans="3:3" x14ac:dyDescent="0.45">
      <c r="C236"/>
    </row>
    <row r="237" spans="3:3" x14ac:dyDescent="0.45">
      <c r="C237"/>
    </row>
    <row r="238" spans="3:3" x14ac:dyDescent="0.45">
      <c r="C238"/>
    </row>
    <row r="239" spans="3:3" x14ac:dyDescent="0.45">
      <c r="C239"/>
    </row>
    <row r="240" spans="3:3" x14ac:dyDescent="0.45">
      <c r="C240"/>
    </row>
    <row r="241" spans="3:3" x14ac:dyDescent="0.45">
      <c r="C241"/>
    </row>
    <row r="242" spans="3:3" x14ac:dyDescent="0.45">
      <c r="C242"/>
    </row>
    <row r="243" spans="3:3" x14ac:dyDescent="0.45">
      <c r="C243"/>
    </row>
    <row r="244" spans="3:3" x14ac:dyDescent="0.45">
      <c r="C244"/>
    </row>
    <row r="245" spans="3:3" x14ac:dyDescent="0.45">
      <c r="C245"/>
    </row>
    <row r="246" spans="3:3" x14ac:dyDescent="0.45">
      <c r="C246"/>
    </row>
    <row r="247" spans="3:3" x14ac:dyDescent="0.45">
      <c r="C247"/>
    </row>
    <row r="248" spans="3:3" x14ac:dyDescent="0.45">
      <c r="C248"/>
    </row>
    <row r="249" spans="3:3" x14ac:dyDescent="0.45">
      <c r="C249"/>
    </row>
    <row r="250" spans="3:3" x14ac:dyDescent="0.45">
      <c r="C250"/>
    </row>
    <row r="251" spans="3:3" x14ac:dyDescent="0.45">
      <c r="C251"/>
    </row>
    <row r="252" spans="3:3" x14ac:dyDescent="0.45">
      <c r="C252"/>
    </row>
    <row r="253" spans="3:3" x14ac:dyDescent="0.45">
      <c r="C253"/>
    </row>
    <row r="254" spans="3:3" x14ac:dyDescent="0.45">
      <c r="C254"/>
    </row>
    <row r="255" spans="3:3" x14ac:dyDescent="0.45">
      <c r="C255"/>
    </row>
    <row r="256" spans="3:3" x14ac:dyDescent="0.45">
      <c r="C256"/>
    </row>
    <row r="257" spans="3:3" x14ac:dyDescent="0.45">
      <c r="C257"/>
    </row>
    <row r="258" spans="3:3" x14ac:dyDescent="0.45">
      <c r="C258"/>
    </row>
    <row r="259" spans="3:3" x14ac:dyDescent="0.45">
      <c r="C259"/>
    </row>
    <row r="260" spans="3:3" x14ac:dyDescent="0.45">
      <c r="C260"/>
    </row>
    <row r="261" spans="3:3" x14ac:dyDescent="0.45">
      <c r="C261"/>
    </row>
    <row r="262" spans="3:3" x14ac:dyDescent="0.45">
      <c r="C262"/>
    </row>
    <row r="263" spans="3:3" x14ac:dyDescent="0.45">
      <c r="C263"/>
    </row>
    <row r="264" spans="3:3" x14ac:dyDescent="0.45">
      <c r="C264"/>
    </row>
    <row r="265" spans="3:3" x14ac:dyDescent="0.45">
      <c r="C265"/>
    </row>
    <row r="266" spans="3:3" x14ac:dyDescent="0.45">
      <c r="C266"/>
    </row>
    <row r="267" spans="3:3" x14ac:dyDescent="0.45">
      <c r="C267"/>
    </row>
    <row r="268" spans="3:3" x14ac:dyDescent="0.45">
      <c r="C268"/>
    </row>
    <row r="269" spans="3:3" x14ac:dyDescent="0.45">
      <c r="C269"/>
    </row>
    <row r="270" spans="3:3" x14ac:dyDescent="0.45">
      <c r="C270"/>
    </row>
    <row r="271" spans="3:3" x14ac:dyDescent="0.45">
      <c r="C271"/>
    </row>
    <row r="272" spans="3:3" x14ac:dyDescent="0.45">
      <c r="C272"/>
    </row>
    <row r="273" spans="3:3" x14ac:dyDescent="0.45">
      <c r="C273"/>
    </row>
    <row r="274" spans="3:3" x14ac:dyDescent="0.45">
      <c r="C274"/>
    </row>
    <row r="275" spans="3:3" x14ac:dyDescent="0.45">
      <c r="C275"/>
    </row>
    <row r="276" spans="3:3" x14ac:dyDescent="0.45">
      <c r="C276"/>
    </row>
    <row r="277" spans="3:3" x14ac:dyDescent="0.45">
      <c r="C277"/>
    </row>
    <row r="278" spans="3:3" x14ac:dyDescent="0.45">
      <c r="C278"/>
    </row>
    <row r="279" spans="3:3" x14ac:dyDescent="0.45">
      <c r="C279"/>
    </row>
    <row r="280" spans="3:3" x14ac:dyDescent="0.45">
      <c r="C280"/>
    </row>
    <row r="281" spans="3:3" x14ac:dyDescent="0.45">
      <c r="C281"/>
    </row>
    <row r="282" spans="3:3" x14ac:dyDescent="0.45">
      <c r="C282"/>
    </row>
    <row r="283" spans="3:3" x14ac:dyDescent="0.45">
      <c r="C283"/>
    </row>
    <row r="284" spans="3:3" x14ac:dyDescent="0.45">
      <c r="C284"/>
    </row>
    <row r="285" spans="3:3" x14ac:dyDescent="0.45">
      <c r="C285"/>
    </row>
    <row r="286" spans="3:3" x14ac:dyDescent="0.45">
      <c r="C286"/>
    </row>
    <row r="287" spans="3:3" x14ac:dyDescent="0.45">
      <c r="C287"/>
    </row>
    <row r="288" spans="3:3" x14ac:dyDescent="0.45">
      <c r="C288"/>
    </row>
    <row r="289" spans="3:3" x14ac:dyDescent="0.45">
      <c r="C289"/>
    </row>
    <row r="290" spans="3:3" x14ac:dyDescent="0.45">
      <c r="C290"/>
    </row>
    <row r="291" spans="3:3" x14ac:dyDescent="0.45">
      <c r="C291"/>
    </row>
    <row r="292" spans="3:3" x14ac:dyDescent="0.45">
      <c r="C292"/>
    </row>
    <row r="293" spans="3:3" x14ac:dyDescent="0.45">
      <c r="C293"/>
    </row>
    <row r="294" spans="3:3" x14ac:dyDescent="0.45">
      <c r="C294"/>
    </row>
    <row r="295" spans="3:3" x14ac:dyDescent="0.45">
      <c r="C295"/>
    </row>
    <row r="296" spans="3:3" x14ac:dyDescent="0.45">
      <c r="C296"/>
    </row>
    <row r="297" spans="3:3" x14ac:dyDescent="0.45">
      <c r="C297"/>
    </row>
    <row r="298" spans="3:3" x14ac:dyDescent="0.45">
      <c r="C298"/>
    </row>
    <row r="299" spans="3:3" x14ac:dyDescent="0.45">
      <c r="C299"/>
    </row>
    <row r="300" spans="3:3" x14ac:dyDescent="0.45">
      <c r="C300"/>
    </row>
    <row r="301" spans="3:3" x14ac:dyDescent="0.45">
      <c r="C301"/>
    </row>
    <row r="302" spans="3:3" x14ac:dyDescent="0.45">
      <c r="C302"/>
    </row>
    <row r="303" spans="3:3" x14ac:dyDescent="0.45">
      <c r="C303"/>
    </row>
    <row r="304" spans="3:3" x14ac:dyDescent="0.45">
      <c r="C304"/>
    </row>
    <row r="305" spans="3:3" x14ac:dyDescent="0.45">
      <c r="C305"/>
    </row>
    <row r="306" spans="3:3" x14ac:dyDescent="0.45">
      <c r="C306"/>
    </row>
    <row r="307" spans="3:3" x14ac:dyDescent="0.45">
      <c r="C307"/>
    </row>
    <row r="308" spans="3:3" x14ac:dyDescent="0.45">
      <c r="C308"/>
    </row>
    <row r="309" spans="3:3" x14ac:dyDescent="0.45">
      <c r="C309"/>
    </row>
    <row r="310" spans="3:3" x14ac:dyDescent="0.45">
      <c r="C310"/>
    </row>
    <row r="311" spans="3:3" x14ac:dyDescent="0.45">
      <c r="C311"/>
    </row>
    <row r="312" spans="3:3" x14ac:dyDescent="0.45">
      <c r="C312"/>
    </row>
    <row r="313" spans="3:3" x14ac:dyDescent="0.45">
      <c r="C313"/>
    </row>
    <row r="314" spans="3:3" x14ac:dyDescent="0.45">
      <c r="C314"/>
    </row>
    <row r="315" spans="3:3" x14ac:dyDescent="0.45">
      <c r="C315"/>
    </row>
    <row r="316" spans="3:3" x14ac:dyDescent="0.45">
      <c r="C316"/>
    </row>
    <row r="317" spans="3:3" x14ac:dyDescent="0.45">
      <c r="C317"/>
    </row>
    <row r="318" spans="3:3" x14ac:dyDescent="0.45">
      <c r="C318"/>
    </row>
    <row r="319" spans="3:3" x14ac:dyDescent="0.45">
      <c r="C319"/>
    </row>
    <row r="320" spans="3:3" x14ac:dyDescent="0.45">
      <c r="C320"/>
    </row>
    <row r="321" spans="3:3" x14ac:dyDescent="0.45">
      <c r="C321"/>
    </row>
    <row r="322" spans="3:3" x14ac:dyDescent="0.45">
      <c r="C322"/>
    </row>
    <row r="323" spans="3:3" x14ac:dyDescent="0.45">
      <c r="C323"/>
    </row>
    <row r="324" spans="3:3" x14ac:dyDescent="0.45">
      <c r="C324"/>
    </row>
    <row r="325" spans="3:3" x14ac:dyDescent="0.45">
      <c r="C325"/>
    </row>
    <row r="326" spans="3:3" x14ac:dyDescent="0.45">
      <c r="C326"/>
    </row>
    <row r="327" spans="3:3" x14ac:dyDescent="0.45">
      <c r="C327"/>
    </row>
    <row r="328" spans="3:3" x14ac:dyDescent="0.45">
      <c r="C328"/>
    </row>
    <row r="329" spans="3:3" x14ac:dyDescent="0.45">
      <c r="C329"/>
    </row>
    <row r="330" spans="3:3" x14ac:dyDescent="0.45">
      <c r="C330"/>
    </row>
    <row r="331" spans="3:3" x14ac:dyDescent="0.45">
      <c r="C331"/>
    </row>
    <row r="332" spans="3:3" x14ac:dyDescent="0.45">
      <c r="C332"/>
    </row>
    <row r="333" spans="3:3" x14ac:dyDescent="0.45">
      <c r="C333"/>
    </row>
    <row r="334" spans="3:3" x14ac:dyDescent="0.45">
      <c r="C334"/>
    </row>
    <row r="335" spans="3:3" x14ac:dyDescent="0.45">
      <c r="C335"/>
    </row>
    <row r="336" spans="3:3" x14ac:dyDescent="0.45">
      <c r="C336"/>
    </row>
    <row r="337" spans="3:3" x14ac:dyDescent="0.45">
      <c r="C337"/>
    </row>
    <row r="338" spans="3:3" x14ac:dyDescent="0.45">
      <c r="C338"/>
    </row>
    <row r="339" spans="3:3" x14ac:dyDescent="0.45">
      <c r="C339"/>
    </row>
    <row r="340" spans="3:3" x14ac:dyDescent="0.45">
      <c r="C340"/>
    </row>
    <row r="341" spans="3:3" x14ac:dyDescent="0.45">
      <c r="C341"/>
    </row>
    <row r="342" spans="3:3" x14ac:dyDescent="0.45">
      <c r="C342"/>
    </row>
    <row r="343" spans="3:3" x14ac:dyDescent="0.45">
      <c r="C343"/>
    </row>
    <row r="344" spans="3:3" x14ac:dyDescent="0.45">
      <c r="C344"/>
    </row>
    <row r="345" spans="3:3" x14ac:dyDescent="0.45">
      <c r="C345"/>
    </row>
    <row r="346" spans="3:3" x14ac:dyDescent="0.45">
      <c r="C346"/>
    </row>
    <row r="347" spans="3:3" x14ac:dyDescent="0.45">
      <c r="C347"/>
    </row>
    <row r="348" spans="3:3" x14ac:dyDescent="0.45">
      <c r="C348"/>
    </row>
    <row r="349" spans="3:3" x14ac:dyDescent="0.45">
      <c r="C349"/>
    </row>
    <row r="350" spans="3:3" x14ac:dyDescent="0.45">
      <c r="C350"/>
    </row>
    <row r="351" spans="3:3" x14ac:dyDescent="0.45">
      <c r="C351"/>
    </row>
    <row r="352" spans="3:3" x14ac:dyDescent="0.45">
      <c r="C352"/>
    </row>
    <row r="353" spans="3:3" x14ac:dyDescent="0.45">
      <c r="C353"/>
    </row>
    <row r="354" spans="3:3" x14ac:dyDescent="0.45">
      <c r="C354"/>
    </row>
    <row r="355" spans="3:3" x14ac:dyDescent="0.45">
      <c r="C355"/>
    </row>
    <row r="356" spans="3:3" x14ac:dyDescent="0.45">
      <c r="C356"/>
    </row>
    <row r="357" spans="3:3" x14ac:dyDescent="0.45">
      <c r="C357"/>
    </row>
    <row r="358" spans="3:3" x14ac:dyDescent="0.45">
      <c r="C358"/>
    </row>
    <row r="359" spans="3:3" x14ac:dyDescent="0.45">
      <c r="C359"/>
    </row>
    <row r="360" spans="3:3" x14ac:dyDescent="0.45">
      <c r="C360"/>
    </row>
    <row r="361" spans="3:3" x14ac:dyDescent="0.45">
      <c r="C361"/>
    </row>
    <row r="362" spans="3:3" x14ac:dyDescent="0.45">
      <c r="C362"/>
    </row>
    <row r="363" spans="3:3" x14ac:dyDescent="0.45">
      <c r="C363"/>
    </row>
    <row r="364" spans="3:3" x14ac:dyDescent="0.45">
      <c r="C364"/>
    </row>
    <row r="365" spans="3:3" x14ac:dyDescent="0.45">
      <c r="C365"/>
    </row>
    <row r="366" spans="3:3" x14ac:dyDescent="0.45">
      <c r="C366"/>
    </row>
    <row r="367" spans="3:3" x14ac:dyDescent="0.45">
      <c r="C367"/>
    </row>
    <row r="368" spans="3:3" x14ac:dyDescent="0.45">
      <c r="C368"/>
    </row>
    <row r="369" spans="3:3" x14ac:dyDescent="0.45">
      <c r="C369"/>
    </row>
    <row r="370" spans="3:3" x14ac:dyDescent="0.45">
      <c r="C370"/>
    </row>
    <row r="371" spans="3:3" x14ac:dyDescent="0.45">
      <c r="C371"/>
    </row>
    <row r="372" spans="3:3" x14ac:dyDescent="0.45">
      <c r="C372"/>
    </row>
    <row r="373" spans="3:3" x14ac:dyDescent="0.45">
      <c r="C373"/>
    </row>
    <row r="374" spans="3:3" x14ac:dyDescent="0.45">
      <c r="C374"/>
    </row>
    <row r="375" spans="3:3" x14ac:dyDescent="0.45">
      <c r="C375"/>
    </row>
    <row r="376" spans="3:3" x14ac:dyDescent="0.45">
      <c r="C376"/>
    </row>
    <row r="377" spans="3:3" x14ac:dyDescent="0.45">
      <c r="C377"/>
    </row>
    <row r="378" spans="3:3" x14ac:dyDescent="0.45">
      <c r="C378"/>
    </row>
    <row r="379" spans="3:3" x14ac:dyDescent="0.45">
      <c r="C379"/>
    </row>
    <row r="380" spans="3:3" x14ac:dyDescent="0.45">
      <c r="C380"/>
    </row>
    <row r="381" spans="3:3" x14ac:dyDescent="0.45">
      <c r="C381"/>
    </row>
    <row r="382" spans="3:3" x14ac:dyDescent="0.45">
      <c r="C382"/>
    </row>
    <row r="383" spans="3:3" x14ac:dyDescent="0.45">
      <c r="C383"/>
    </row>
    <row r="384" spans="3:3" x14ac:dyDescent="0.45">
      <c r="C384"/>
    </row>
    <row r="385" spans="3:3" x14ac:dyDescent="0.45">
      <c r="C385"/>
    </row>
    <row r="386" spans="3:3" x14ac:dyDescent="0.45">
      <c r="C386"/>
    </row>
    <row r="387" spans="3:3" x14ac:dyDescent="0.45">
      <c r="C387"/>
    </row>
    <row r="388" spans="3:3" x14ac:dyDescent="0.45">
      <c r="C388"/>
    </row>
    <row r="389" spans="3:3" x14ac:dyDescent="0.45">
      <c r="C389"/>
    </row>
    <row r="390" spans="3:3" x14ac:dyDescent="0.45">
      <c r="C390"/>
    </row>
    <row r="391" spans="3:3" x14ac:dyDescent="0.45">
      <c r="C391"/>
    </row>
    <row r="392" spans="3:3" x14ac:dyDescent="0.45">
      <c r="C392"/>
    </row>
    <row r="393" spans="3:3" x14ac:dyDescent="0.45">
      <c r="C393"/>
    </row>
    <row r="394" spans="3:3" x14ac:dyDescent="0.45">
      <c r="C394"/>
    </row>
    <row r="395" spans="3:3" x14ac:dyDescent="0.45">
      <c r="C395"/>
    </row>
    <row r="396" spans="3:3" x14ac:dyDescent="0.45">
      <c r="C396"/>
    </row>
    <row r="397" spans="3:3" x14ac:dyDescent="0.45">
      <c r="C397"/>
    </row>
    <row r="398" spans="3:3" x14ac:dyDescent="0.45">
      <c r="C398"/>
    </row>
    <row r="399" spans="3:3" x14ac:dyDescent="0.45">
      <c r="C399"/>
    </row>
    <row r="400" spans="3:3" x14ac:dyDescent="0.45">
      <c r="C400"/>
    </row>
    <row r="401" spans="3:3" x14ac:dyDescent="0.45">
      <c r="C401"/>
    </row>
    <row r="402" spans="3:3" x14ac:dyDescent="0.45">
      <c r="C402"/>
    </row>
    <row r="403" spans="3:3" x14ac:dyDescent="0.45">
      <c r="C403"/>
    </row>
    <row r="404" spans="3:3" x14ac:dyDescent="0.45">
      <c r="C404"/>
    </row>
    <row r="405" spans="3:3" x14ac:dyDescent="0.45">
      <c r="C405"/>
    </row>
    <row r="406" spans="3:3" x14ac:dyDescent="0.45">
      <c r="C406"/>
    </row>
    <row r="407" spans="3:3" x14ac:dyDescent="0.45">
      <c r="C407"/>
    </row>
    <row r="408" spans="3:3" x14ac:dyDescent="0.45">
      <c r="C408"/>
    </row>
    <row r="409" spans="3:3" x14ac:dyDescent="0.45">
      <c r="C409"/>
    </row>
    <row r="410" spans="3:3" x14ac:dyDescent="0.45">
      <c r="C410"/>
    </row>
    <row r="411" spans="3:3" x14ac:dyDescent="0.45">
      <c r="C411"/>
    </row>
    <row r="412" spans="3:3" x14ac:dyDescent="0.45">
      <c r="C412"/>
    </row>
    <row r="413" spans="3:3" x14ac:dyDescent="0.45">
      <c r="C413"/>
    </row>
    <row r="414" spans="3:3" x14ac:dyDescent="0.45">
      <c r="C414"/>
    </row>
    <row r="415" spans="3:3" x14ac:dyDescent="0.45">
      <c r="C415"/>
    </row>
    <row r="416" spans="3:3" x14ac:dyDescent="0.45">
      <c r="C416"/>
    </row>
    <row r="417" spans="3:3" x14ac:dyDescent="0.45">
      <c r="C417"/>
    </row>
    <row r="418" spans="3:3" x14ac:dyDescent="0.45">
      <c r="C418"/>
    </row>
    <row r="419" spans="3:3" x14ac:dyDescent="0.45">
      <c r="C419"/>
    </row>
    <row r="420" spans="3:3" x14ac:dyDescent="0.45">
      <c r="C420"/>
    </row>
    <row r="421" spans="3:3" x14ac:dyDescent="0.45">
      <c r="C421"/>
    </row>
    <row r="422" spans="3:3" x14ac:dyDescent="0.45">
      <c r="C422"/>
    </row>
    <row r="423" spans="3:3" x14ac:dyDescent="0.45">
      <c r="C423"/>
    </row>
    <row r="424" spans="3:3" x14ac:dyDescent="0.45">
      <c r="C424"/>
    </row>
    <row r="425" spans="3:3" x14ac:dyDescent="0.45">
      <c r="C425"/>
    </row>
    <row r="426" spans="3:3" x14ac:dyDescent="0.45">
      <c r="C426"/>
    </row>
    <row r="427" spans="3:3" x14ac:dyDescent="0.45">
      <c r="C427"/>
    </row>
    <row r="428" spans="3:3" x14ac:dyDescent="0.45">
      <c r="C428"/>
    </row>
    <row r="429" spans="3:3" x14ac:dyDescent="0.45">
      <c r="C429"/>
    </row>
    <row r="430" spans="3:3" x14ac:dyDescent="0.45">
      <c r="C430"/>
    </row>
    <row r="431" spans="3:3" x14ac:dyDescent="0.45">
      <c r="C431"/>
    </row>
    <row r="432" spans="3:3" x14ac:dyDescent="0.45">
      <c r="C432"/>
    </row>
    <row r="433" spans="3:3" x14ac:dyDescent="0.45">
      <c r="C433"/>
    </row>
    <row r="434" spans="3:3" x14ac:dyDescent="0.45">
      <c r="C434"/>
    </row>
    <row r="435" spans="3:3" x14ac:dyDescent="0.45">
      <c r="C435"/>
    </row>
    <row r="436" spans="3:3" x14ac:dyDescent="0.45">
      <c r="C436"/>
    </row>
    <row r="437" spans="3:3" x14ac:dyDescent="0.45">
      <c r="C437"/>
    </row>
    <row r="438" spans="3:3" x14ac:dyDescent="0.45">
      <c r="C438"/>
    </row>
    <row r="439" spans="3:3" x14ac:dyDescent="0.45">
      <c r="C439"/>
    </row>
    <row r="440" spans="3:3" x14ac:dyDescent="0.45">
      <c r="C440"/>
    </row>
    <row r="441" spans="3:3" x14ac:dyDescent="0.45">
      <c r="C441"/>
    </row>
    <row r="442" spans="3:3" x14ac:dyDescent="0.45">
      <c r="C442"/>
    </row>
    <row r="443" spans="3:3" x14ac:dyDescent="0.45">
      <c r="C443"/>
    </row>
    <row r="444" spans="3:3" x14ac:dyDescent="0.45">
      <c r="C444"/>
    </row>
    <row r="445" spans="3:3" x14ac:dyDescent="0.45">
      <c r="C445"/>
    </row>
    <row r="446" spans="3:3" x14ac:dyDescent="0.45">
      <c r="C446"/>
    </row>
    <row r="447" spans="3:3" x14ac:dyDescent="0.45">
      <c r="C447"/>
    </row>
    <row r="448" spans="3:3" x14ac:dyDescent="0.45">
      <c r="C448"/>
    </row>
    <row r="449" spans="3:3" x14ac:dyDescent="0.45">
      <c r="C449"/>
    </row>
    <row r="450" spans="3:3" x14ac:dyDescent="0.45">
      <c r="C450"/>
    </row>
    <row r="451" spans="3:3" x14ac:dyDescent="0.45">
      <c r="C451"/>
    </row>
    <row r="452" spans="3:3" x14ac:dyDescent="0.45">
      <c r="C452"/>
    </row>
    <row r="453" spans="3:3" x14ac:dyDescent="0.45">
      <c r="C453"/>
    </row>
    <row r="454" spans="3:3" x14ac:dyDescent="0.45">
      <c r="C454"/>
    </row>
    <row r="455" spans="3:3" x14ac:dyDescent="0.45">
      <c r="C455"/>
    </row>
    <row r="456" spans="3:3" x14ac:dyDescent="0.45">
      <c r="C456"/>
    </row>
    <row r="457" spans="3:3" x14ac:dyDescent="0.45">
      <c r="C457"/>
    </row>
    <row r="458" spans="3:3" x14ac:dyDescent="0.45">
      <c r="C458"/>
    </row>
    <row r="459" spans="3:3" x14ac:dyDescent="0.45">
      <c r="C459"/>
    </row>
    <row r="460" spans="3:3" x14ac:dyDescent="0.45">
      <c r="C460"/>
    </row>
    <row r="461" spans="3:3" x14ac:dyDescent="0.45">
      <c r="C461"/>
    </row>
    <row r="462" spans="3:3" x14ac:dyDescent="0.45">
      <c r="C462"/>
    </row>
    <row r="463" spans="3:3" x14ac:dyDescent="0.45">
      <c r="C463"/>
    </row>
    <row r="464" spans="3:3" x14ac:dyDescent="0.45">
      <c r="C464"/>
    </row>
    <row r="465" spans="3:3" x14ac:dyDescent="0.45">
      <c r="C465"/>
    </row>
    <row r="466" spans="3:3" x14ac:dyDescent="0.45">
      <c r="C466"/>
    </row>
    <row r="467" spans="3:3" x14ac:dyDescent="0.45">
      <c r="C467"/>
    </row>
    <row r="468" spans="3:3" x14ac:dyDescent="0.45">
      <c r="C468"/>
    </row>
    <row r="469" spans="3:3" x14ac:dyDescent="0.45">
      <c r="C469"/>
    </row>
    <row r="470" spans="3:3" x14ac:dyDescent="0.45">
      <c r="C470"/>
    </row>
    <row r="471" spans="3:3" x14ac:dyDescent="0.45">
      <c r="C471"/>
    </row>
    <row r="472" spans="3:3" x14ac:dyDescent="0.45">
      <c r="C472"/>
    </row>
    <row r="473" spans="3:3" x14ac:dyDescent="0.45">
      <c r="C473"/>
    </row>
    <row r="474" spans="3:3" x14ac:dyDescent="0.45">
      <c r="C474"/>
    </row>
    <row r="475" spans="3:3" x14ac:dyDescent="0.45">
      <c r="C475"/>
    </row>
    <row r="476" spans="3:3" x14ac:dyDescent="0.45">
      <c r="C476"/>
    </row>
    <row r="477" spans="3:3" x14ac:dyDescent="0.45">
      <c r="C477"/>
    </row>
    <row r="478" spans="3:3" x14ac:dyDescent="0.45">
      <c r="C478"/>
    </row>
    <row r="479" spans="3:3" x14ac:dyDescent="0.45">
      <c r="C479"/>
    </row>
    <row r="480" spans="3:3" x14ac:dyDescent="0.45">
      <c r="C480"/>
    </row>
    <row r="481" spans="3:3" x14ac:dyDescent="0.45">
      <c r="C481"/>
    </row>
    <row r="482" spans="3:3" x14ac:dyDescent="0.45">
      <c r="C482"/>
    </row>
    <row r="483" spans="3:3" x14ac:dyDescent="0.45">
      <c r="C483"/>
    </row>
    <row r="484" spans="3:3" x14ac:dyDescent="0.45">
      <c r="C484"/>
    </row>
    <row r="485" spans="3:3" x14ac:dyDescent="0.45">
      <c r="C485"/>
    </row>
    <row r="486" spans="3:3" x14ac:dyDescent="0.45">
      <c r="C486"/>
    </row>
    <row r="487" spans="3:3" x14ac:dyDescent="0.45">
      <c r="C487"/>
    </row>
    <row r="488" spans="3:3" x14ac:dyDescent="0.45">
      <c r="C488"/>
    </row>
    <row r="489" spans="3:3" x14ac:dyDescent="0.45">
      <c r="C489"/>
    </row>
    <row r="490" spans="3:3" x14ac:dyDescent="0.45">
      <c r="C490"/>
    </row>
    <row r="491" spans="3:3" x14ac:dyDescent="0.45">
      <c r="C491"/>
    </row>
    <row r="492" spans="3:3" x14ac:dyDescent="0.45">
      <c r="C492"/>
    </row>
    <row r="493" spans="3:3" x14ac:dyDescent="0.45">
      <c r="C493"/>
    </row>
    <row r="494" spans="3:3" x14ac:dyDescent="0.45">
      <c r="C494"/>
    </row>
    <row r="495" spans="3:3" x14ac:dyDescent="0.45">
      <c r="C495"/>
    </row>
    <row r="496" spans="3:3" x14ac:dyDescent="0.45">
      <c r="C496"/>
    </row>
    <row r="497" spans="3:3" x14ac:dyDescent="0.45">
      <c r="C497"/>
    </row>
    <row r="498" spans="3:3" x14ac:dyDescent="0.45">
      <c r="C498"/>
    </row>
    <row r="499" spans="3:3" x14ac:dyDescent="0.45">
      <c r="C499"/>
    </row>
    <row r="500" spans="3:3" x14ac:dyDescent="0.45">
      <c r="C500"/>
    </row>
    <row r="501" spans="3:3" x14ac:dyDescent="0.45">
      <c r="C501"/>
    </row>
    <row r="502" spans="3:3" x14ac:dyDescent="0.45">
      <c r="C502"/>
    </row>
    <row r="503" spans="3:3" x14ac:dyDescent="0.45">
      <c r="C503"/>
    </row>
    <row r="504" spans="3:3" x14ac:dyDescent="0.45">
      <c r="C504"/>
    </row>
    <row r="505" spans="3:3" x14ac:dyDescent="0.45">
      <c r="C505"/>
    </row>
    <row r="506" spans="3:3" x14ac:dyDescent="0.45">
      <c r="C506"/>
    </row>
    <row r="507" spans="3:3" x14ac:dyDescent="0.45">
      <c r="C507"/>
    </row>
    <row r="508" spans="3:3" x14ac:dyDescent="0.45">
      <c r="C508"/>
    </row>
    <row r="509" spans="3:3" x14ac:dyDescent="0.45">
      <c r="C509"/>
    </row>
    <row r="510" spans="3:3" x14ac:dyDescent="0.45">
      <c r="C510"/>
    </row>
    <row r="511" spans="3:3" x14ac:dyDescent="0.45">
      <c r="C511"/>
    </row>
    <row r="512" spans="3:3" x14ac:dyDescent="0.45">
      <c r="C512"/>
    </row>
    <row r="513" spans="3:3" x14ac:dyDescent="0.45">
      <c r="C513"/>
    </row>
    <row r="514" spans="3:3" x14ac:dyDescent="0.45">
      <c r="C514"/>
    </row>
    <row r="515" spans="3:3" x14ac:dyDescent="0.45">
      <c r="C515"/>
    </row>
    <row r="516" spans="3:3" x14ac:dyDescent="0.45">
      <c r="C516"/>
    </row>
    <row r="517" spans="3:3" x14ac:dyDescent="0.45">
      <c r="C517"/>
    </row>
    <row r="518" spans="3:3" x14ac:dyDescent="0.45">
      <c r="C518"/>
    </row>
    <row r="519" spans="3:3" x14ac:dyDescent="0.45">
      <c r="C519"/>
    </row>
    <row r="520" spans="3:3" x14ac:dyDescent="0.45">
      <c r="C520"/>
    </row>
    <row r="521" spans="3:3" x14ac:dyDescent="0.45">
      <c r="C521"/>
    </row>
    <row r="522" spans="3:3" x14ac:dyDescent="0.45">
      <c r="C522"/>
    </row>
    <row r="523" spans="3:3" x14ac:dyDescent="0.45">
      <c r="C523"/>
    </row>
    <row r="524" spans="3:3" x14ac:dyDescent="0.45">
      <c r="C524"/>
    </row>
    <row r="525" spans="3:3" x14ac:dyDescent="0.45">
      <c r="C525"/>
    </row>
    <row r="526" spans="3:3" x14ac:dyDescent="0.45">
      <c r="C526"/>
    </row>
    <row r="527" spans="3:3" x14ac:dyDescent="0.45">
      <c r="C527"/>
    </row>
    <row r="528" spans="3:3" x14ac:dyDescent="0.45">
      <c r="C528"/>
    </row>
    <row r="529" spans="3:3" x14ac:dyDescent="0.45">
      <c r="C529"/>
    </row>
    <row r="530" spans="3:3" x14ac:dyDescent="0.45">
      <c r="C530"/>
    </row>
    <row r="531" spans="3:3" x14ac:dyDescent="0.45">
      <c r="C531"/>
    </row>
    <row r="532" spans="3:3" x14ac:dyDescent="0.45">
      <c r="C532"/>
    </row>
    <row r="533" spans="3:3" x14ac:dyDescent="0.45">
      <c r="C533"/>
    </row>
    <row r="534" spans="3:3" x14ac:dyDescent="0.45">
      <c r="C534"/>
    </row>
    <row r="535" spans="3:3" x14ac:dyDescent="0.45">
      <c r="C535"/>
    </row>
    <row r="536" spans="3:3" x14ac:dyDescent="0.45">
      <c r="C536"/>
    </row>
    <row r="537" spans="3:3" x14ac:dyDescent="0.45">
      <c r="C537"/>
    </row>
    <row r="538" spans="3:3" x14ac:dyDescent="0.45">
      <c r="C538"/>
    </row>
    <row r="539" spans="3:3" x14ac:dyDescent="0.45">
      <c r="C539"/>
    </row>
    <row r="540" spans="3:3" x14ac:dyDescent="0.45">
      <c r="C540"/>
    </row>
    <row r="541" spans="3:3" x14ac:dyDescent="0.45">
      <c r="C541"/>
    </row>
    <row r="542" spans="3:3" x14ac:dyDescent="0.45">
      <c r="C542"/>
    </row>
    <row r="543" spans="3:3" x14ac:dyDescent="0.45">
      <c r="C543"/>
    </row>
    <row r="544" spans="3:3" x14ac:dyDescent="0.45">
      <c r="C544"/>
    </row>
    <row r="545" spans="3:3" x14ac:dyDescent="0.45">
      <c r="C545"/>
    </row>
    <row r="546" spans="3:3" x14ac:dyDescent="0.45">
      <c r="C546"/>
    </row>
    <row r="547" spans="3:3" x14ac:dyDescent="0.45">
      <c r="C547"/>
    </row>
    <row r="548" spans="3:3" x14ac:dyDescent="0.45">
      <c r="C548"/>
    </row>
    <row r="549" spans="3:3" x14ac:dyDescent="0.45">
      <c r="C549"/>
    </row>
    <row r="550" spans="3:3" x14ac:dyDescent="0.45">
      <c r="C550"/>
    </row>
    <row r="551" spans="3:3" x14ac:dyDescent="0.45">
      <c r="C551"/>
    </row>
    <row r="552" spans="3:3" x14ac:dyDescent="0.45">
      <c r="C552"/>
    </row>
    <row r="553" spans="3:3" x14ac:dyDescent="0.45">
      <c r="C553"/>
    </row>
    <row r="554" spans="3:3" x14ac:dyDescent="0.45">
      <c r="C554"/>
    </row>
    <row r="555" spans="3:3" x14ac:dyDescent="0.45">
      <c r="C555"/>
    </row>
    <row r="556" spans="3:3" x14ac:dyDescent="0.45">
      <c r="C556"/>
    </row>
    <row r="557" spans="3:3" x14ac:dyDescent="0.45">
      <c r="C557"/>
    </row>
    <row r="558" spans="3:3" x14ac:dyDescent="0.45">
      <c r="C558"/>
    </row>
    <row r="559" spans="3:3" x14ac:dyDescent="0.45">
      <c r="C559"/>
    </row>
    <row r="560" spans="3:3" x14ac:dyDescent="0.45">
      <c r="C560"/>
    </row>
    <row r="561" spans="3:3" x14ac:dyDescent="0.45">
      <c r="C561"/>
    </row>
    <row r="562" spans="3:3" x14ac:dyDescent="0.45">
      <c r="C562"/>
    </row>
    <row r="563" spans="3:3" x14ac:dyDescent="0.45">
      <c r="C563"/>
    </row>
    <row r="564" spans="3:3" x14ac:dyDescent="0.45">
      <c r="C564"/>
    </row>
    <row r="565" spans="3:3" x14ac:dyDescent="0.45">
      <c r="C565"/>
    </row>
    <row r="566" spans="3:3" x14ac:dyDescent="0.45">
      <c r="C566"/>
    </row>
    <row r="567" spans="3:3" x14ac:dyDescent="0.45">
      <c r="C567"/>
    </row>
    <row r="568" spans="3:3" x14ac:dyDescent="0.45">
      <c r="C568"/>
    </row>
    <row r="569" spans="3:3" x14ac:dyDescent="0.45">
      <c r="C569"/>
    </row>
    <row r="570" spans="3:3" x14ac:dyDescent="0.45">
      <c r="C570"/>
    </row>
    <row r="571" spans="3:3" x14ac:dyDescent="0.45">
      <c r="C571"/>
    </row>
    <row r="572" spans="3:3" x14ac:dyDescent="0.45">
      <c r="C572"/>
    </row>
    <row r="573" spans="3:3" x14ac:dyDescent="0.45">
      <c r="C573"/>
    </row>
    <row r="574" spans="3:3" x14ac:dyDescent="0.45">
      <c r="C574"/>
    </row>
    <row r="575" spans="3:3" x14ac:dyDescent="0.45">
      <c r="C575"/>
    </row>
    <row r="576" spans="3:3" x14ac:dyDescent="0.45">
      <c r="C576"/>
    </row>
    <row r="577" spans="3:3" x14ac:dyDescent="0.45">
      <c r="C577"/>
    </row>
    <row r="578" spans="3:3" x14ac:dyDescent="0.45">
      <c r="C578"/>
    </row>
    <row r="579" spans="3:3" x14ac:dyDescent="0.45">
      <c r="C579"/>
    </row>
    <row r="580" spans="3:3" x14ac:dyDescent="0.45">
      <c r="C580"/>
    </row>
    <row r="581" spans="3:3" x14ac:dyDescent="0.45">
      <c r="C581"/>
    </row>
    <row r="582" spans="3:3" x14ac:dyDescent="0.45">
      <c r="C582"/>
    </row>
    <row r="583" spans="3:3" x14ac:dyDescent="0.45">
      <c r="C583"/>
    </row>
    <row r="584" spans="3:3" x14ac:dyDescent="0.45">
      <c r="C584"/>
    </row>
    <row r="585" spans="3:3" x14ac:dyDescent="0.45">
      <c r="C585"/>
    </row>
    <row r="586" spans="3:3" x14ac:dyDescent="0.45">
      <c r="C586"/>
    </row>
    <row r="587" spans="3:3" x14ac:dyDescent="0.45">
      <c r="C587"/>
    </row>
    <row r="588" spans="3:3" x14ac:dyDescent="0.45">
      <c r="C588"/>
    </row>
    <row r="589" spans="3:3" x14ac:dyDescent="0.45">
      <c r="C589"/>
    </row>
    <row r="590" spans="3:3" x14ac:dyDescent="0.45">
      <c r="C590"/>
    </row>
    <row r="591" spans="3:3" x14ac:dyDescent="0.45">
      <c r="C591"/>
    </row>
    <row r="592" spans="3:3" x14ac:dyDescent="0.45">
      <c r="C592"/>
    </row>
    <row r="593" spans="3:3" x14ac:dyDescent="0.45">
      <c r="C593"/>
    </row>
    <row r="594" spans="3:3" x14ac:dyDescent="0.45">
      <c r="C594"/>
    </row>
    <row r="595" spans="3:3" x14ac:dyDescent="0.45">
      <c r="C595"/>
    </row>
    <row r="596" spans="3:3" x14ac:dyDescent="0.45">
      <c r="C596"/>
    </row>
    <row r="597" spans="3:3" x14ac:dyDescent="0.45">
      <c r="C597"/>
    </row>
    <row r="598" spans="3:3" x14ac:dyDescent="0.45">
      <c r="C598"/>
    </row>
    <row r="599" spans="3:3" x14ac:dyDescent="0.45">
      <c r="C599"/>
    </row>
    <row r="600" spans="3:3" x14ac:dyDescent="0.45">
      <c r="C600"/>
    </row>
    <row r="601" spans="3:3" x14ac:dyDescent="0.45">
      <c r="C601"/>
    </row>
    <row r="602" spans="3:3" x14ac:dyDescent="0.45">
      <c r="C602"/>
    </row>
    <row r="603" spans="3:3" x14ac:dyDescent="0.45">
      <c r="C603"/>
    </row>
    <row r="604" spans="3:3" x14ac:dyDescent="0.45">
      <c r="C604"/>
    </row>
    <row r="605" spans="3:3" x14ac:dyDescent="0.45">
      <c r="C605"/>
    </row>
    <row r="606" spans="3:3" x14ac:dyDescent="0.45">
      <c r="C606"/>
    </row>
    <row r="607" spans="3:3" x14ac:dyDescent="0.45">
      <c r="C607"/>
    </row>
    <row r="608" spans="3:3" x14ac:dyDescent="0.45">
      <c r="C608"/>
    </row>
    <row r="609" spans="3:3" x14ac:dyDescent="0.45">
      <c r="C609"/>
    </row>
    <row r="610" spans="3:3" x14ac:dyDescent="0.45">
      <c r="C610"/>
    </row>
    <row r="611" spans="3:3" x14ac:dyDescent="0.45">
      <c r="C611"/>
    </row>
    <row r="612" spans="3:3" x14ac:dyDescent="0.45">
      <c r="C612"/>
    </row>
    <row r="613" spans="3:3" x14ac:dyDescent="0.45">
      <c r="C613"/>
    </row>
    <row r="614" spans="3:3" x14ac:dyDescent="0.45">
      <c r="C614"/>
    </row>
    <row r="615" spans="3:3" x14ac:dyDescent="0.45">
      <c r="C615"/>
    </row>
    <row r="616" spans="3:3" x14ac:dyDescent="0.45">
      <c r="C616"/>
    </row>
    <row r="617" spans="3:3" x14ac:dyDescent="0.45">
      <c r="C617"/>
    </row>
    <row r="618" spans="3:3" x14ac:dyDescent="0.45">
      <c r="C618"/>
    </row>
    <row r="619" spans="3:3" x14ac:dyDescent="0.45">
      <c r="C619"/>
    </row>
    <row r="620" spans="3:3" x14ac:dyDescent="0.45">
      <c r="C620"/>
    </row>
    <row r="621" spans="3:3" x14ac:dyDescent="0.45">
      <c r="C621"/>
    </row>
    <row r="622" spans="3:3" x14ac:dyDescent="0.45">
      <c r="C622"/>
    </row>
    <row r="623" spans="3:3" x14ac:dyDescent="0.45">
      <c r="C623"/>
    </row>
    <row r="624" spans="3:3" x14ac:dyDescent="0.45">
      <c r="C624"/>
    </row>
    <row r="625" spans="3:3" x14ac:dyDescent="0.45">
      <c r="C625"/>
    </row>
    <row r="626" spans="3:3" x14ac:dyDescent="0.45">
      <c r="C626"/>
    </row>
    <row r="627" spans="3:3" x14ac:dyDescent="0.45">
      <c r="C627"/>
    </row>
    <row r="628" spans="3:3" x14ac:dyDescent="0.45">
      <c r="C628"/>
    </row>
    <row r="629" spans="3:3" x14ac:dyDescent="0.45">
      <c r="C629"/>
    </row>
    <row r="630" spans="3:3" x14ac:dyDescent="0.45">
      <c r="C630"/>
    </row>
    <row r="631" spans="3:3" x14ac:dyDescent="0.45">
      <c r="C631"/>
    </row>
    <row r="632" spans="3:3" x14ac:dyDescent="0.45">
      <c r="C632"/>
    </row>
    <row r="633" spans="3:3" x14ac:dyDescent="0.45">
      <c r="C633"/>
    </row>
    <row r="634" spans="3:3" x14ac:dyDescent="0.45">
      <c r="C634"/>
    </row>
    <row r="635" spans="3:3" x14ac:dyDescent="0.45">
      <c r="C635"/>
    </row>
    <row r="636" spans="3:3" x14ac:dyDescent="0.45">
      <c r="C636"/>
    </row>
    <row r="637" spans="3:3" x14ac:dyDescent="0.45">
      <c r="C637"/>
    </row>
    <row r="638" spans="3:3" x14ac:dyDescent="0.45">
      <c r="C638"/>
    </row>
    <row r="639" spans="3:3" x14ac:dyDescent="0.45">
      <c r="C639"/>
    </row>
    <row r="640" spans="3:3" x14ac:dyDescent="0.45">
      <c r="C640"/>
    </row>
    <row r="641" spans="3:3" x14ac:dyDescent="0.45">
      <c r="C641"/>
    </row>
    <row r="642" spans="3:3" x14ac:dyDescent="0.45">
      <c r="C642"/>
    </row>
    <row r="643" spans="3:3" x14ac:dyDescent="0.45">
      <c r="C643"/>
    </row>
    <row r="644" spans="3:3" x14ac:dyDescent="0.45">
      <c r="C644"/>
    </row>
    <row r="645" spans="3:3" x14ac:dyDescent="0.45">
      <c r="C645"/>
    </row>
    <row r="646" spans="3:3" x14ac:dyDescent="0.45">
      <c r="C646"/>
    </row>
    <row r="647" spans="3:3" x14ac:dyDescent="0.45">
      <c r="C647"/>
    </row>
    <row r="648" spans="3:3" x14ac:dyDescent="0.45">
      <c r="C648"/>
    </row>
    <row r="649" spans="3:3" x14ac:dyDescent="0.45">
      <c r="C649"/>
    </row>
    <row r="650" spans="3:3" x14ac:dyDescent="0.45">
      <c r="C650"/>
    </row>
    <row r="651" spans="3:3" x14ac:dyDescent="0.45">
      <c r="C651"/>
    </row>
    <row r="652" spans="3:3" x14ac:dyDescent="0.45">
      <c r="C652"/>
    </row>
    <row r="653" spans="3:3" x14ac:dyDescent="0.45">
      <c r="C653"/>
    </row>
    <row r="654" spans="3:3" x14ac:dyDescent="0.45">
      <c r="C654"/>
    </row>
    <row r="655" spans="3:3" x14ac:dyDescent="0.45">
      <c r="C655"/>
    </row>
    <row r="656" spans="3:3" x14ac:dyDescent="0.45">
      <c r="C656"/>
    </row>
    <row r="657" spans="3:3" x14ac:dyDescent="0.45">
      <c r="C657"/>
    </row>
    <row r="658" spans="3:3" x14ac:dyDescent="0.45">
      <c r="C658"/>
    </row>
    <row r="659" spans="3:3" x14ac:dyDescent="0.45">
      <c r="C659"/>
    </row>
    <row r="660" spans="3:3" x14ac:dyDescent="0.45">
      <c r="C660"/>
    </row>
    <row r="661" spans="3:3" x14ac:dyDescent="0.45">
      <c r="C661"/>
    </row>
    <row r="662" spans="3:3" x14ac:dyDescent="0.45">
      <c r="C662"/>
    </row>
    <row r="663" spans="3:3" x14ac:dyDescent="0.45">
      <c r="C663"/>
    </row>
    <row r="664" spans="3:3" x14ac:dyDescent="0.45">
      <c r="C664"/>
    </row>
    <row r="665" spans="3:3" x14ac:dyDescent="0.45">
      <c r="C665"/>
    </row>
    <row r="666" spans="3:3" x14ac:dyDescent="0.45">
      <c r="C666"/>
    </row>
    <row r="667" spans="3:3" x14ac:dyDescent="0.45">
      <c r="C667"/>
    </row>
    <row r="668" spans="3:3" x14ac:dyDescent="0.45">
      <c r="C668"/>
    </row>
    <row r="669" spans="3:3" x14ac:dyDescent="0.45">
      <c r="C669"/>
    </row>
    <row r="670" spans="3:3" x14ac:dyDescent="0.45">
      <c r="C670"/>
    </row>
    <row r="671" spans="3:3" x14ac:dyDescent="0.45">
      <c r="C671"/>
    </row>
    <row r="672" spans="3:3" x14ac:dyDescent="0.45">
      <c r="C672"/>
    </row>
    <row r="673" spans="3:3" x14ac:dyDescent="0.45">
      <c r="C673"/>
    </row>
    <row r="674" spans="3:3" x14ac:dyDescent="0.45">
      <c r="C674"/>
    </row>
    <row r="675" spans="3:3" x14ac:dyDescent="0.45">
      <c r="C675"/>
    </row>
    <row r="676" spans="3:3" x14ac:dyDescent="0.45">
      <c r="C676"/>
    </row>
    <row r="677" spans="3:3" x14ac:dyDescent="0.45">
      <c r="C677"/>
    </row>
    <row r="678" spans="3:3" x14ac:dyDescent="0.45">
      <c r="C678"/>
    </row>
    <row r="679" spans="3:3" x14ac:dyDescent="0.45">
      <c r="C679"/>
    </row>
    <row r="680" spans="3:3" x14ac:dyDescent="0.45">
      <c r="C680"/>
    </row>
    <row r="681" spans="3:3" x14ac:dyDescent="0.45">
      <c r="C681"/>
    </row>
    <row r="682" spans="3:3" x14ac:dyDescent="0.45">
      <c r="C682"/>
    </row>
    <row r="683" spans="3:3" x14ac:dyDescent="0.45">
      <c r="C683"/>
    </row>
    <row r="684" spans="3:3" x14ac:dyDescent="0.45">
      <c r="C684"/>
    </row>
    <row r="685" spans="3:3" x14ac:dyDescent="0.45">
      <c r="C685"/>
    </row>
    <row r="686" spans="3:3" x14ac:dyDescent="0.45">
      <c r="C686"/>
    </row>
    <row r="687" spans="3:3" x14ac:dyDescent="0.45">
      <c r="C687"/>
    </row>
    <row r="688" spans="3:3" x14ac:dyDescent="0.45">
      <c r="C688"/>
    </row>
    <row r="689" spans="3:3" x14ac:dyDescent="0.45">
      <c r="C689"/>
    </row>
    <row r="690" spans="3:3" x14ac:dyDescent="0.45">
      <c r="C690"/>
    </row>
    <row r="691" spans="3:3" x14ac:dyDescent="0.45">
      <c r="C691"/>
    </row>
    <row r="692" spans="3:3" x14ac:dyDescent="0.45">
      <c r="C692"/>
    </row>
    <row r="693" spans="3:3" x14ac:dyDescent="0.45">
      <c r="C693"/>
    </row>
    <row r="694" spans="3:3" x14ac:dyDescent="0.45">
      <c r="C694"/>
    </row>
    <row r="695" spans="3:3" x14ac:dyDescent="0.45">
      <c r="C695"/>
    </row>
    <row r="696" spans="3:3" x14ac:dyDescent="0.45">
      <c r="C696"/>
    </row>
    <row r="697" spans="3:3" x14ac:dyDescent="0.45">
      <c r="C697"/>
    </row>
    <row r="698" spans="3:3" x14ac:dyDescent="0.45">
      <c r="C698"/>
    </row>
    <row r="699" spans="3:3" x14ac:dyDescent="0.45">
      <c r="C699"/>
    </row>
    <row r="700" spans="3:3" x14ac:dyDescent="0.45">
      <c r="C700"/>
    </row>
    <row r="701" spans="3:3" x14ac:dyDescent="0.45">
      <c r="C701"/>
    </row>
    <row r="702" spans="3:3" x14ac:dyDescent="0.45">
      <c r="C702"/>
    </row>
    <row r="703" spans="3:3" x14ac:dyDescent="0.45">
      <c r="C703"/>
    </row>
    <row r="704" spans="3:3" x14ac:dyDescent="0.45">
      <c r="C704"/>
    </row>
    <row r="705" spans="3:3" x14ac:dyDescent="0.45">
      <c r="C705"/>
    </row>
    <row r="706" spans="3:3" x14ac:dyDescent="0.45">
      <c r="C706"/>
    </row>
    <row r="707" spans="3:3" x14ac:dyDescent="0.45">
      <c r="C707"/>
    </row>
    <row r="708" spans="3:3" x14ac:dyDescent="0.45">
      <c r="C708"/>
    </row>
    <row r="709" spans="3:3" x14ac:dyDescent="0.45">
      <c r="C709"/>
    </row>
    <row r="710" spans="3:3" x14ac:dyDescent="0.45">
      <c r="C710"/>
    </row>
    <row r="711" spans="3:3" x14ac:dyDescent="0.45">
      <c r="C711"/>
    </row>
    <row r="712" spans="3:3" x14ac:dyDescent="0.45">
      <c r="C712"/>
    </row>
    <row r="713" spans="3:3" x14ac:dyDescent="0.45">
      <c r="C713"/>
    </row>
    <row r="714" spans="3:3" x14ac:dyDescent="0.45">
      <c r="C714"/>
    </row>
    <row r="715" spans="3:3" x14ac:dyDescent="0.45">
      <c r="C715"/>
    </row>
    <row r="716" spans="3:3" x14ac:dyDescent="0.45">
      <c r="C716"/>
    </row>
    <row r="717" spans="3:3" x14ac:dyDescent="0.45">
      <c r="C717"/>
    </row>
    <row r="718" spans="3:3" x14ac:dyDescent="0.45">
      <c r="C718"/>
    </row>
    <row r="719" spans="3:3" x14ac:dyDescent="0.45">
      <c r="C719"/>
    </row>
    <row r="720" spans="3:3" x14ac:dyDescent="0.45">
      <c r="C720"/>
    </row>
    <row r="721" spans="3:3" x14ac:dyDescent="0.45">
      <c r="C721"/>
    </row>
    <row r="722" spans="3:3" x14ac:dyDescent="0.45">
      <c r="C722"/>
    </row>
    <row r="723" spans="3:3" x14ac:dyDescent="0.45">
      <c r="C723"/>
    </row>
    <row r="724" spans="3:3" x14ac:dyDescent="0.45">
      <c r="C724"/>
    </row>
    <row r="725" spans="3:3" x14ac:dyDescent="0.45">
      <c r="C725"/>
    </row>
    <row r="726" spans="3:3" x14ac:dyDescent="0.45">
      <c r="C726"/>
    </row>
    <row r="727" spans="3:3" x14ac:dyDescent="0.45">
      <c r="C727"/>
    </row>
    <row r="728" spans="3:3" x14ac:dyDescent="0.45">
      <c r="C728"/>
    </row>
    <row r="729" spans="3:3" x14ac:dyDescent="0.45">
      <c r="C729"/>
    </row>
    <row r="730" spans="3:3" x14ac:dyDescent="0.45">
      <c r="C730"/>
    </row>
    <row r="731" spans="3:3" x14ac:dyDescent="0.45">
      <c r="C731"/>
    </row>
    <row r="732" spans="3:3" x14ac:dyDescent="0.45">
      <c r="C732"/>
    </row>
    <row r="733" spans="3:3" x14ac:dyDescent="0.45">
      <c r="C733"/>
    </row>
    <row r="734" spans="3:3" x14ac:dyDescent="0.45">
      <c r="C734"/>
    </row>
    <row r="735" spans="3:3" x14ac:dyDescent="0.45">
      <c r="C735"/>
    </row>
    <row r="736" spans="3:3" x14ac:dyDescent="0.45">
      <c r="C736"/>
    </row>
    <row r="737" spans="3:3" x14ac:dyDescent="0.45">
      <c r="C737"/>
    </row>
    <row r="738" spans="3:3" x14ac:dyDescent="0.45">
      <c r="C738"/>
    </row>
    <row r="739" spans="3:3" x14ac:dyDescent="0.45">
      <c r="C739"/>
    </row>
    <row r="740" spans="3:3" x14ac:dyDescent="0.45">
      <c r="C740"/>
    </row>
    <row r="741" spans="3:3" x14ac:dyDescent="0.45">
      <c r="C741"/>
    </row>
    <row r="742" spans="3:3" x14ac:dyDescent="0.45">
      <c r="C742"/>
    </row>
    <row r="743" spans="3:3" x14ac:dyDescent="0.45">
      <c r="C743"/>
    </row>
    <row r="744" spans="3:3" x14ac:dyDescent="0.45">
      <c r="C744"/>
    </row>
    <row r="745" spans="3:3" x14ac:dyDescent="0.45">
      <c r="C745"/>
    </row>
    <row r="746" spans="3:3" x14ac:dyDescent="0.45">
      <c r="C746"/>
    </row>
    <row r="747" spans="3:3" x14ac:dyDescent="0.45">
      <c r="C747"/>
    </row>
    <row r="748" spans="3:3" x14ac:dyDescent="0.45">
      <c r="C748"/>
    </row>
    <row r="749" spans="3:3" x14ac:dyDescent="0.45">
      <c r="C749"/>
    </row>
    <row r="750" spans="3:3" x14ac:dyDescent="0.45">
      <c r="C750"/>
    </row>
    <row r="751" spans="3:3" x14ac:dyDescent="0.45">
      <c r="C751"/>
    </row>
    <row r="752" spans="3:3" x14ac:dyDescent="0.45">
      <c r="C752"/>
    </row>
    <row r="753" spans="3:3" x14ac:dyDescent="0.45">
      <c r="C753"/>
    </row>
    <row r="754" spans="3:3" x14ac:dyDescent="0.45">
      <c r="C754"/>
    </row>
    <row r="755" spans="3:3" x14ac:dyDescent="0.45">
      <c r="C755"/>
    </row>
    <row r="756" spans="3:3" x14ac:dyDescent="0.45">
      <c r="C756"/>
    </row>
    <row r="757" spans="3:3" x14ac:dyDescent="0.45">
      <c r="C757"/>
    </row>
    <row r="758" spans="3:3" x14ac:dyDescent="0.45">
      <c r="C758"/>
    </row>
    <row r="759" spans="3:3" x14ac:dyDescent="0.45">
      <c r="C759"/>
    </row>
    <row r="760" spans="3:3" x14ac:dyDescent="0.45">
      <c r="C760"/>
    </row>
    <row r="761" spans="3:3" x14ac:dyDescent="0.45">
      <c r="C761"/>
    </row>
    <row r="762" spans="3:3" x14ac:dyDescent="0.45">
      <c r="C762"/>
    </row>
    <row r="763" spans="3:3" x14ac:dyDescent="0.45">
      <c r="C763"/>
    </row>
    <row r="764" spans="3:3" x14ac:dyDescent="0.45">
      <c r="C764"/>
    </row>
    <row r="765" spans="3:3" x14ac:dyDescent="0.45">
      <c r="C765"/>
    </row>
    <row r="766" spans="3:3" x14ac:dyDescent="0.45">
      <c r="C766"/>
    </row>
    <row r="767" spans="3:3" x14ac:dyDescent="0.45">
      <c r="C767"/>
    </row>
    <row r="768" spans="3:3" x14ac:dyDescent="0.45">
      <c r="C768"/>
    </row>
    <row r="769" spans="3:3" x14ac:dyDescent="0.45">
      <c r="C769"/>
    </row>
    <row r="770" spans="3:3" x14ac:dyDescent="0.45">
      <c r="C770"/>
    </row>
    <row r="771" spans="3:3" x14ac:dyDescent="0.45">
      <c r="C771"/>
    </row>
    <row r="772" spans="3:3" x14ac:dyDescent="0.45">
      <c r="C772"/>
    </row>
    <row r="773" spans="3:3" x14ac:dyDescent="0.45">
      <c r="C773"/>
    </row>
    <row r="774" spans="3:3" x14ac:dyDescent="0.45">
      <c r="C774"/>
    </row>
    <row r="775" spans="3:3" x14ac:dyDescent="0.45">
      <c r="C775"/>
    </row>
    <row r="776" spans="3:3" x14ac:dyDescent="0.45">
      <c r="C776"/>
    </row>
    <row r="777" spans="3:3" x14ac:dyDescent="0.45">
      <c r="C777"/>
    </row>
    <row r="778" spans="3:3" x14ac:dyDescent="0.45">
      <c r="C778"/>
    </row>
    <row r="779" spans="3:3" x14ac:dyDescent="0.45">
      <c r="C779"/>
    </row>
    <row r="780" spans="3:3" x14ac:dyDescent="0.45">
      <c r="C780"/>
    </row>
    <row r="781" spans="3:3" x14ac:dyDescent="0.45">
      <c r="C781"/>
    </row>
    <row r="782" spans="3:3" x14ac:dyDescent="0.45">
      <c r="C782"/>
    </row>
    <row r="783" spans="3:3" x14ac:dyDescent="0.45">
      <c r="C783"/>
    </row>
    <row r="784" spans="3:3" x14ac:dyDescent="0.45">
      <c r="C784"/>
    </row>
    <row r="785" spans="3:3" x14ac:dyDescent="0.45">
      <c r="C785"/>
    </row>
    <row r="786" spans="3:3" x14ac:dyDescent="0.45">
      <c r="C786"/>
    </row>
    <row r="787" spans="3:3" x14ac:dyDescent="0.45">
      <c r="C787"/>
    </row>
    <row r="788" spans="3:3" x14ac:dyDescent="0.45">
      <c r="C788"/>
    </row>
    <row r="789" spans="3:3" x14ac:dyDescent="0.45">
      <c r="C789"/>
    </row>
    <row r="790" spans="3:3" x14ac:dyDescent="0.45">
      <c r="C790"/>
    </row>
    <row r="791" spans="3:3" x14ac:dyDescent="0.45">
      <c r="C791"/>
    </row>
    <row r="792" spans="3:3" x14ac:dyDescent="0.45">
      <c r="C792"/>
    </row>
    <row r="793" spans="3:3" x14ac:dyDescent="0.45">
      <c r="C793"/>
    </row>
    <row r="794" spans="3:3" x14ac:dyDescent="0.45">
      <c r="C794"/>
    </row>
    <row r="795" spans="3:3" x14ac:dyDescent="0.45">
      <c r="C795"/>
    </row>
    <row r="796" spans="3:3" x14ac:dyDescent="0.45">
      <c r="C796"/>
    </row>
    <row r="797" spans="3:3" x14ac:dyDescent="0.45">
      <c r="C797"/>
    </row>
    <row r="798" spans="3:3" x14ac:dyDescent="0.45">
      <c r="C798"/>
    </row>
    <row r="799" spans="3:3" x14ac:dyDescent="0.45">
      <c r="C799"/>
    </row>
    <row r="800" spans="3:3" x14ac:dyDescent="0.45">
      <c r="C800"/>
    </row>
    <row r="801" spans="3:3" x14ac:dyDescent="0.45">
      <c r="C801"/>
    </row>
    <row r="802" spans="3:3" x14ac:dyDescent="0.45">
      <c r="C802"/>
    </row>
    <row r="803" spans="3:3" x14ac:dyDescent="0.45">
      <c r="C803"/>
    </row>
    <row r="804" spans="3:3" x14ac:dyDescent="0.45">
      <c r="C804"/>
    </row>
    <row r="805" spans="3:3" x14ac:dyDescent="0.45">
      <c r="C805"/>
    </row>
    <row r="806" spans="3:3" x14ac:dyDescent="0.45">
      <c r="C806"/>
    </row>
    <row r="807" spans="3:3" x14ac:dyDescent="0.45">
      <c r="C807"/>
    </row>
    <row r="808" spans="3:3" x14ac:dyDescent="0.45">
      <c r="C808"/>
    </row>
    <row r="809" spans="3:3" x14ac:dyDescent="0.45">
      <c r="C809"/>
    </row>
    <row r="810" spans="3:3" x14ac:dyDescent="0.45">
      <c r="C810"/>
    </row>
    <row r="811" spans="3:3" x14ac:dyDescent="0.45">
      <c r="C811"/>
    </row>
    <row r="812" spans="3:3" x14ac:dyDescent="0.45">
      <c r="C812"/>
    </row>
    <row r="813" spans="3:3" x14ac:dyDescent="0.45">
      <c r="C813"/>
    </row>
    <row r="814" spans="3:3" x14ac:dyDescent="0.45">
      <c r="C814"/>
    </row>
    <row r="815" spans="3:3" x14ac:dyDescent="0.45">
      <c r="C815"/>
    </row>
    <row r="816" spans="3:3" x14ac:dyDescent="0.45">
      <c r="C816"/>
    </row>
    <row r="817" spans="3:3" x14ac:dyDescent="0.45">
      <c r="C817"/>
    </row>
    <row r="818" spans="3:3" x14ac:dyDescent="0.45">
      <c r="C818"/>
    </row>
    <row r="819" spans="3:3" x14ac:dyDescent="0.45">
      <c r="C819"/>
    </row>
    <row r="820" spans="3:3" x14ac:dyDescent="0.45">
      <c r="C820"/>
    </row>
    <row r="821" spans="3:3" x14ac:dyDescent="0.45">
      <c r="C821"/>
    </row>
    <row r="822" spans="3:3" x14ac:dyDescent="0.45">
      <c r="C822"/>
    </row>
    <row r="823" spans="3:3" x14ac:dyDescent="0.45">
      <c r="C823"/>
    </row>
    <row r="824" spans="3:3" x14ac:dyDescent="0.45">
      <c r="C824"/>
    </row>
    <row r="825" spans="3:3" x14ac:dyDescent="0.45">
      <c r="C825"/>
    </row>
    <row r="826" spans="3:3" x14ac:dyDescent="0.45">
      <c r="C826"/>
    </row>
    <row r="827" spans="3:3" x14ac:dyDescent="0.45">
      <c r="C827"/>
    </row>
    <row r="828" spans="3:3" x14ac:dyDescent="0.45">
      <c r="C828"/>
    </row>
    <row r="829" spans="3:3" x14ac:dyDescent="0.45">
      <c r="C829"/>
    </row>
    <row r="830" spans="3:3" x14ac:dyDescent="0.45">
      <c r="C830"/>
    </row>
    <row r="831" spans="3:3" x14ac:dyDescent="0.45">
      <c r="C831"/>
    </row>
    <row r="832" spans="3:3" x14ac:dyDescent="0.45">
      <c r="C832"/>
    </row>
    <row r="833" spans="3:3" x14ac:dyDescent="0.45">
      <c r="C833"/>
    </row>
    <row r="834" spans="3:3" x14ac:dyDescent="0.45">
      <c r="C834"/>
    </row>
    <row r="835" spans="3:3" x14ac:dyDescent="0.45">
      <c r="C835"/>
    </row>
    <row r="836" spans="3:3" x14ac:dyDescent="0.45">
      <c r="C836"/>
    </row>
    <row r="837" spans="3:3" x14ac:dyDescent="0.45">
      <c r="C837"/>
    </row>
    <row r="838" spans="3:3" x14ac:dyDescent="0.45">
      <c r="C838"/>
    </row>
    <row r="839" spans="3:3" x14ac:dyDescent="0.45">
      <c r="C839"/>
    </row>
    <row r="840" spans="3:3" x14ac:dyDescent="0.45">
      <c r="C840"/>
    </row>
    <row r="841" spans="3:3" x14ac:dyDescent="0.45">
      <c r="C841"/>
    </row>
    <row r="842" spans="3:3" x14ac:dyDescent="0.45">
      <c r="C842"/>
    </row>
    <row r="843" spans="3:3" x14ac:dyDescent="0.45">
      <c r="C843"/>
    </row>
    <row r="844" spans="3:3" x14ac:dyDescent="0.45">
      <c r="C844"/>
    </row>
    <row r="845" spans="3:3" x14ac:dyDescent="0.45">
      <c r="C845"/>
    </row>
    <row r="846" spans="3:3" x14ac:dyDescent="0.45">
      <c r="C846"/>
    </row>
    <row r="847" spans="3:3" x14ac:dyDescent="0.45">
      <c r="C847"/>
    </row>
    <row r="848" spans="3:3" x14ac:dyDescent="0.45">
      <c r="C848"/>
    </row>
    <row r="849" spans="3:3" x14ac:dyDescent="0.45">
      <c r="C849"/>
    </row>
    <row r="850" spans="3:3" x14ac:dyDescent="0.45">
      <c r="C850"/>
    </row>
    <row r="851" spans="3:3" x14ac:dyDescent="0.45">
      <c r="C851"/>
    </row>
    <row r="852" spans="3:3" x14ac:dyDescent="0.45">
      <c r="C852"/>
    </row>
    <row r="853" spans="3:3" x14ac:dyDescent="0.45">
      <c r="C853"/>
    </row>
    <row r="854" spans="3:3" x14ac:dyDescent="0.45">
      <c r="C854"/>
    </row>
    <row r="855" spans="3:3" x14ac:dyDescent="0.45">
      <c r="C855"/>
    </row>
    <row r="856" spans="3:3" x14ac:dyDescent="0.45">
      <c r="C856"/>
    </row>
    <row r="857" spans="3:3" x14ac:dyDescent="0.45">
      <c r="C857"/>
    </row>
    <row r="858" spans="3:3" x14ac:dyDescent="0.45">
      <c r="C858"/>
    </row>
    <row r="859" spans="3:3" x14ac:dyDescent="0.45">
      <c r="C859"/>
    </row>
    <row r="860" spans="3:3" x14ac:dyDescent="0.45">
      <c r="C860"/>
    </row>
    <row r="861" spans="3:3" x14ac:dyDescent="0.45">
      <c r="C861"/>
    </row>
    <row r="862" spans="3:3" x14ac:dyDescent="0.45">
      <c r="C862"/>
    </row>
    <row r="863" spans="3:3" x14ac:dyDescent="0.45">
      <c r="C863"/>
    </row>
    <row r="864" spans="3:3" x14ac:dyDescent="0.45">
      <c r="C864"/>
    </row>
    <row r="865" spans="3:3" x14ac:dyDescent="0.45">
      <c r="C865"/>
    </row>
    <row r="866" spans="3:3" x14ac:dyDescent="0.45">
      <c r="C866"/>
    </row>
    <row r="867" spans="3:3" x14ac:dyDescent="0.45">
      <c r="C867"/>
    </row>
    <row r="868" spans="3:3" x14ac:dyDescent="0.45">
      <c r="C868"/>
    </row>
    <row r="869" spans="3:3" x14ac:dyDescent="0.45">
      <c r="C869"/>
    </row>
    <row r="870" spans="3:3" x14ac:dyDescent="0.45">
      <c r="C870"/>
    </row>
    <row r="871" spans="3:3" x14ac:dyDescent="0.45">
      <c r="C871"/>
    </row>
    <row r="872" spans="3:3" x14ac:dyDescent="0.45">
      <c r="C872"/>
    </row>
    <row r="873" spans="3:3" x14ac:dyDescent="0.45">
      <c r="C873"/>
    </row>
    <row r="874" spans="3:3" x14ac:dyDescent="0.45">
      <c r="C874"/>
    </row>
    <row r="875" spans="3:3" x14ac:dyDescent="0.45">
      <c r="C875"/>
    </row>
    <row r="876" spans="3:3" x14ac:dyDescent="0.45">
      <c r="C876"/>
    </row>
    <row r="877" spans="3:3" x14ac:dyDescent="0.45">
      <c r="C877"/>
    </row>
    <row r="878" spans="3:3" x14ac:dyDescent="0.45">
      <c r="C878"/>
    </row>
    <row r="879" spans="3:3" x14ac:dyDescent="0.45">
      <c r="C879"/>
    </row>
    <row r="880" spans="3:3" x14ac:dyDescent="0.45">
      <c r="C880"/>
    </row>
    <row r="881" spans="3:3" x14ac:dyDescent="0.45">
      <c r="C881"/>
    </row>
    <row r="882" spans="3:3" x14ac:dyDescent="0.45">
      <c r="C882"/>
    </row>
    <row r="883" spans="3:3" x14ac:dyDescent="0.45">
      <c r="C883"/>
    </row>
    <row r="884" spans="3:3" x14ac:dyDescent="0.45">
      <c r="C884"/>
    </row>
    <row r="885" spans="3:3" x14ac:dyDescent="0.45">
      <c r="C885"/>
    </row>
    <row r="886" spans="3:3" x14ac:dyDescent="0.45">
      <c r="C886"/>
    </row>
    <row r="887" spans="3:3" x14ac:dyDescent="0.45">
      <c r="C887"/>
    </row>
    <row r="888" spans="3:3" x14ac:dyDescent="0.45">
      <c r="C888"/>
    </row>
    <row r="889" spans="3:3" x14ac:dyDescent="0.45">
      <c r="C889"/>
    </row>
    <row r="890" spans="3:3" x14ac:dyDescent="0.45">
      <c r="C890"/>
    </row>
    <row r="891" spans="3:3" x14ac:dyDescent="0.45">
      <c r="C891"/>
    </row>
    <row r="892" spans="3:3" x14ac:dyDescent="0.45">
      <c r="C892"/>
    </row>
    <row r="893" spans="3:3" x14ac:dyDescent="0.45">
      <c r="C893"/>
    </row>
    <row r="894" spans="3:3" x14ac:dyDescent="0.45">
      <c r="C894"/>
    </row>
    <row r="895" spans="3:3" x14ac:dyDescent="0.45">
      <c r="C895"/>
    </row>
    <row r="896" spans="3:3" x14ac:dyDescent="0.45">
      <c r="C896"/>
    </row>
    <row r="897" spans="3:3" x14ac:dyDescent="0.45">
      <c r="C897"/>
    </row>
    <row r="898" spans="3:3" x14ac:dyDescent="0.45">
      <c r="C898"/>
    </row>
    <row r="899" spans="3:3" x14ac:dyDescent="0.45">
      <c r="C899"/>
    </row>
    <row r="900" spans="3:3" x14ac:dyDescent="0.45">
      <c r="C900"/>
    </row>
    <row r="901" spans="3:3" x14ac:dyDescent="0.45">
      <c r="C901"/>
    </row>
    <row r="902" spans="3:3" x14ac:dyDescent="0.45">
      <c r="C902"/>
    </row>
    <row r="903" spans="3:3" x14ac:dyDescent="0.45">
      <c r="C903"/>
    </row>
    <row r="904" spans="3:3" x14ac:dyDescent="0.45">
      <c r="C904"/>
    </row>
    <row r="905" spans="3:3" x14ac:dyDescent="0.45">
      <c r="C905"/>
    </row>
    <row r="906" spans="3:3" x14ac:dyDescent="0.45">
      <c r="C906"/>
    </row>
    <row r="907" spans="3:3" x14ac:dyDescent="0.45">
      <c r="C907"/>
    </row>
    <row r="908" spans="3:3" x14ac:dyDescent="0.45">
      <c r="C908"/>
    </row>
    <row r="909" spans="3:3" x14ac:dyDescent="0.45">
      <c r="C909"/>
    </row>
    <row r="910" spans="3:3" x14ac:dyDescent="0.45">
      <c r="C910"/>
    </row>
    <row r="911" spans="3:3" x14ac:dyDescent="0.45">
      <c r="C911"/>
    </row>
    <row r="912" spans="3:3" x14ac:dyDescent="0.45">
      <c r="C912"/>
    </row>
    <row r="913" spans="3:3" x14ac:dyDescent="0.45">
      <c r="C913"/>
    </row>
    <row r="914" spans="3:3" x14ac:dyDescent="0.45">
      <c r="C914"/>
    </row>
    <row r="915" spans="3:3" x14ac:dyDescent="0.45">
      <c r="C915"/>
    </row>
    <row r="916" spans="3:3" x14ac:dyDescent="0.45">
      <c r="C916"/>
    </row>
    <row r="917" spans="3:3" x14ac:dyDescent="0.45">
      <c r="C917"/>
    </row>
    <row r="918" spans="3:3" x14ac:dyDescent="0.45">
      <c r="C918"/>
    </row>
    <row r="919" spans="3:3" x14ac:dyDescent="0.45">
      <c r="C919"/>
    </row>
    <row r="920" spans="3:3" x14ac:dyDescent="0.45">
      <c r="C920"/>
    </row>
    <row r="921" spans="3:3" x14ac:dyDescent="0.45">
      <c r="C921"/>
    </row>
    <row r="922" spans="3:3" x14ac:dyDescent="0.45">
      <c r="C922"/>
    </row>
    <row r="923" spans="3:3" x14ac:dyDescent="0.45">
      <c r="C923"/>
    </row>
    <row r="924" spans="3:3" x14ac:dyDescent="0.45">
      <c r="C924"/>
    </row>
    <row r="925" spans="3:3" x14ac:dyDescent="0.45">
      <c r="C925"/>
    </row>
    <row r="926" spans="3:3" x14ac:dyDescent="0.45">
      <c r="C926"/>
    </row>
    <row r="927" spans="3:3" x14ac:dyDescent="0.45">
      <c r="C927"/>
    </row>
    <row r="928" spans="3:3" x14ac:dyDescent="0.45">
      <c r="C928"/>
    </row>
    <row r="929" spans="3:3" x14ac:dyDescent="0.45">
      <c r="C929"/>
    </row>
    <row r="930" spans="3:3" x14ac:dyDescent="0.45">
      <c r="C930"/>
    </row>
    <row r="931" spans="3:3" x14ac:dyDescent="0.45">
      <c r="C931"/>
    </row>
    <row r="932" spans="3:3" x14ac:dyDescent="0.45">
      <c r="C932"/>
    </row>
    <row r="933" spans="3:3" x14ac:dyDescent="0.45">
      <c r="C933"/>
    </row>
    <row r="934" spans="3:3" x14ac:dyDescent="0.45">
      <c r="C934"/>
    </row>
    <row r="935" spans="3:3" x14ac:dyDescent="0.45">
      <c r="C935"/>
    </row>
    <row r="936" spans="3:3" x14ac:dyDescent="0.45">
      <c r="C936"/>
    </row>
    <row r="937" spans="3:3" x14ac:dyDescent="0.45">
      <c r="C937"/>
    </row>
    <row r="938" spans="3:3" x14ac:dyDescent="0.45">
      <c r="C938"/>
    </row>
    <row r="939" spans="3:3" x14ac:dyDescent="0.45">
      <c r="C939"/>
    </row>
    <row r="940" spans="3:3" x14ac:dyDescent="0.45">
      <c r="C940"/>
    </row>
    <row r="941" spans="3:3" x14ac:dyDescent="0.45">
      <c r="C941"/>
    </row>
    <row r="942" spans="3:3" x14ac:dyDescent="0.45">
      <c r="C942"/>
    </row>
    <row r="943" spans="3:3" x14ac:dyDescent="0.45">
      <c r="C943"/>
    </row>
    <row r="944" spans="3:3" x14ac:dyDescent="0.45">
      <c r="C944"/>
    </row>
    <row r="945" spans="3:3" x14ac:dyDescent="0.45">
      <c r="C945"/>
    </row>
    <row r="946" spans="3:3" x14ac:dyDescent="0.45">
      <c r="C946"/>
    </row>
    <row r="947" spans="3:3" x14ac:dyDescent="0.45">
      <c r="C947"/>
    </row>
    <row r="948" spans="3:3" x14ac:dyDescent="0.45">
      <c r="C948"/>
    </row>
    <row r="949" spans="3:3" x14ac:dyDescent="0.45">
      <c r="C949"/>
    </row>
    <row r="950" spans="3:3" x14ac:dyDescent="0.45">
      <c r="C950"/>
    </row>
    <row r="951" spans="3:3" x14ac:dyDescent="0.45">
      <c r="C951"/>
    </row>
    <row r="952" spans="3:3" x14ac:dyDescent="0.45">
      <c r="C952"/>
    </row>
    <row r="953" spans="3:3" x14ac:dyDescent="0.45">
      <c r="C953"/>
    </row>
    <row r="954" spans="3:3" x14ac:dyDescent="0.45">
      <c r="C954"/>
    </row>
    <row r="955" spans="3:3" x14ac:dyDescent="0.45">
      <c r="C955"/>
    </row>
    <row r="956" spans="3:3" x14ac:dyDescent="0.45">
      <c r="C956"/>
    </row>
    <row r="957" spans="3:3" x14ac:dyDescent="0.45">
      <c r="C957"/>
    </row>
    <row r="958" spans="3:3" x14ac:dyDescent="0.45">
      <c r="C958"/>
    </row>
    <row r="959" spans="3:3" x14ac:dyDescent="0.45">
      <c r="C959"/>
    </row>
    <row r="960" spans="3:3" x14ac:dyDescent="0.45">
      <c r="C960"/>
    </row>
    <row r="961" spans="3:3" x14ac:dyDescent="0.45">
      <c r="C961"/>
    </row>
    <row r="962" spans="3:3" x14ac:dyDescent="0.45">
      <c r="C962"/>
    </row>
    <row r="963" spans="3:3" x14ac:dyDescent="0.45">
      <c r="C963"/>
    </row>
    <row r="964" spans="3:3" x14ac:dyDescent="0.45">
      <c r="C964"/>
    </row>
    <row r="965" spans="3:3" x14ac:dyDescent="0.45">
      <c r="C965"/>
    </row>
    <row r="966" spans="3:3" x14ac:dyDescent="0.45">
      <c r="C966"/>
    </row>
    <row r="967" spans="3:3" x14ac:dyDescent="0.45">
      <c r="C967"/>
    </row>
    <row r="968" spans="3:3" x14ac:dyDescent="0.45">
      <c r="C968"/>
    </row>
    <row r="969" spans="3:3" x14ac:dyDescent="0.45">
      <c r="C969"/>
    </row>
    <row r="970" spans="3:3" x14ac:dyDescent="0.45">
      <c r="C970"/>
    </row>
    <row r="971" spans="3:3" x14ac:dyDescent="0.45">
      <c r="C971"/>
    </row>
    <row r="972" spans="3:3" x14ac:dyDescent="0.45">
      <c r="C972"/>
    </row>
    <row r="973" spans="3:3" x14ac:dyDescent="0.45">
      <c r="C973"/>
    </row>
    <row r="974" spans="3:3" x14ac:dyDescent="0.45">
      <c r="C974"/>
    </row>
    <row r="975" spans="3:3" x14ac:dyDescent="0.45">
      <c r="C975"/>
    </row>
    <row r="976" spans="3:3" x14ac:dyDescent="0.45">
      <c r="C976"/>
    </row>
    <row r="977" spans="3:3" x14ac:dyDescent="0.45">
      <c r="C977"/>
    </row>
    <row r="978" spans="3:3" x14ac:dyDescent="0.45">
      <c r="C978"/>
    </row>
    <row r="979" spans="3:3" x14ac:dyDescent="0.45">
      <c r="C979"/>
    </row>
    <row r="980" spans="3:3" x14ac:dyDescent="0.45">
      <c r="C980"/>
    </row>
    <row r="981" spans="3:3" x14ac:dyDescent="0.45">
      <c r="C981"/>
    </row>
    <row r="982" spans="3:3" x14ac:dyDescent="0.45">
      <c r="C982"/>
    </row>
    <row r="983" spans="3:3" x14ac:dyDescent="0.45">
      <c r="C983"/>
    </row>
    <row r="984" spans="3:3" x14ac:dyDescent="0.45">
      <c r="C984"/>
    </row>
    <row r="985" spans="3:3" x14ac:dyDescent="0.45">
      <c r="C985"/>
    </row>
    <row r="986" spans="3:3" x14ac:dyDescent="0.45">
      <c r="C986"/>
    </row>
    <row r="987" spans="3:3" x14ac:dyDescent="0.45">
      <c r="C987"/>
    </row>
    <row r="988" spans="3:3" x14ac:dyDescent="0.45">
      <c r="C988"/>
    </row>
    <row r="989" spans="3:3" x14ac:dyDescent="0.45">
      <c r="C989"/>
    </row>
    <row r="990" spans="3:3" x14ac:dyDescent="0.45">
      <c r="C990"/>
    </row>
    <row r="991" spans="3:3" x14ac:dyDescent="0.45">
      <c r="C991"/>
    </row>
    <row r="992" spans="3:3" x14ac:dyDescent="0.45">
      <c r="C992"/>
    </row>
    <row r="993" spans="3:3" x14ac:dyDescent="0.45">
      <c r="C993"/>
    </row>
    <row r="994" spans="3:3" x14ac:dyDescent="0.45">
      <c r="C994"/>
    </row>
    <row r="995" spans="3:3" x14ac:dyDescent="0.45">
      <c r="C995"/>
    </row>
    <row r="996" spans="3:3" x14ac:dyDescent="0.45">
      <c r="C996"/>
    </row>
    <row r="997" spans="3:3" x14ac:dyDescent="0.45">
      <c r="C997"/>
    </row>
    <row r="998" spans="3:3" x14ac:dyDescent="0.45">
      <c r="C998"/>
    </row>
    <row r="999" spans="3:3" x14ac:dyDescent="0.45">
      <c r="C999"/>
    </row>
    <row r="1000" spans="3:3" x14ac:dyDescent="0.45">
      <c r="C1000"/>
    </row>
    <row r="1001" spans="3:3" x14ac:dyDescent="0.45">
      <c r="C1001"/>
    </row>
    <row r="1002" spans="3:3" x14ac:dyDescent="0.45">
      <c r="C1002"/>
    </row>
    <row r="1003" spans="3:3" x14ac:dyDescent="0.45">
      <c r="C1003"/>
    </row>
    <row r="1004" spans="3:3" x14ac:dyDescent="0.45">
      <c r="C1004"/>
    </row>
    <row r="1005" spans="3:3" x14ac:dyDescent="0.45">
      <c r="C1005"/>
    </row>
    <row r="1006" spans="3:3" x14ac:dyDescent="0.45">
      <c r="C1006"/>
    </row>
    <row r="1007" spans="3:3" x14ac:dyDescent="0.45">
      <c r="C1007"/>
    </row>
    <row r="1008" spans="3:3" x14ac:dyDescent="0.45">
      <c r="C1008"/>
    </row>
    <row r="1009" spans="3:3" x14ac:dyDescent="0.45">
      <c r="C1009"/>
    </row>
    <row r="1010" spans="3:3" x14ac:dyDescent="0.45">
      <c r="C1010"/>
    </row>
    <row r="1011" spans="3:3" x14ac:dyDescent="0.45">
      <c r="C1011"/>
    </row>
    <row r="1012" spans="3:3" x14ac:dyDescent="0.45">
      <c r="C1012"/>
    </row>
    <row r="1013" spans="3:3" x14ac:dyDescent="0.45">
      <c r="C1013"/>
    </row>
    <row r="1014" spans="3:3" x14ac:dyDescent="0.45">
      <c r="C1014"/>
    </row>
    <row r="1015" spans="3:3" x14ac:dyDescent="0.45">
      <c r="C1015"/>
    </row>
    <row r="1016" spans="3:3" x14ac:dyDescent="0.45">
      <c r="C1016"/>
    </row>
    <row r="1017" spans="3:3" x14ac:dyDescent="0.45">
      <c r="C1017"/>
    </row>
    <row r="1018" spans="3:3" x14ac:dyDescent="0.45">
      <c r="C1018"/>
    </row>
    <row r="1019" spans="3:3" x14ac:dyDescent="0.45">
      <c r="C1019"/>
    </row>
    <row r="1020" spans="3:3" x14ac:dyDescent="0.45">
      <c r="C1020"/>
    </row>
    <row r="1021" spans="3:3" x14ac:dyDescent="0.45">
      <c r="C1021"/>
    </row>
    <row r="1022" spans="3:3" x14ac:dyDescent="0.45">
      <c r="C1022"/>
    </row>
    <row r="1023" spans="3:3" x14ac:dyDescent="0.45">
      <c r="C1023"/>
    </row>
    <row r="1024" spans="3:3" x14ac:dyDescent="0.45">
      <c r="C1024"/>
    </row>
    <row r="1025" spans="3:3" x14ac:dyDescent="0.45">
      <c r="C1025"/>
    </row>
    <row r="1026" spans="3:3" x14ac:dyDescent="0.45">
      <c r="C1026"/>
    </row>
    <row r="1027" spans="3:3" x14ac:dyDescent="0.45">
      <c r="C1027"/>
    </row>
    <row r="1028" spans="3:3" x14ac:dyDescent="0.45">
      <c r="C1028"/>
    </row>
    <row r="1029" spans="3:3" x14ac:dyDescent="0.45">
      <c r="C1029"/>
    </row>
    <row r="1030" spans="3:3" x14ac:dyDescent="0.45">
      <c r="C1030"/>
    </row>
    <row r="1031" spans="3:3" x14ac:dyDescent="0.45">
      <c r="C1031"/>
    </row>
    <row r="1032" spans="3:3" x14ac:dyDescent="0.45">
      <c r="C1032"/>
    </row>
    <row r="1033" spans="3:3" x14ac:dyDescent="0.45">
      <c r="C1033"/>
    </row>
    <row r="1034" spans="3:3" x14ac:dyDescent="0.45">
      <c r="C1034"/>
    </row>
    <row r="1035" spans="3:3" x14ac:dyDescent="0.45">
      <c r="C1035"/>
    </row>
    <row r="1036" spans="3:3" x14ac:dyDescent="0.45">
      <c r="C1036"/>
    </row>
    <row r="1037" spans="3:3" x14ac:dyDescent="0.45">
      <c r="C1037"/>
    </row>
    <row r="1038" spans="3:3" x14ac:dyDescent="0.45">
      <c r="C1038"/>
    </row>
    <row r="1039" spans="3:3" x14ac:dyDescent="0.45">
      <c r="C1039"/>
    </row>
    <row r="1040" spans="3:3" x14ac:dyDescent="0.45">
      <c r="C1040"/>
    </row>
    <row r="1041" spans="3:3" x14ac:dyDescent="0.45">
      <c r="C1041"/>
    </row>
    <row r="1042" spans="3:3" x14ac:dyDescent="0.45">
      <c r="C1042"/>
    </row>
    <row r="1043" spans="3:3" x14ac:dyDescent="0.45">
      <c r="C1043"/>
    </row>
    <row r="1044" spans="3:3" x14ac:dyDescent="0.45">
      <c r="C1044"/>
    </row>
    <row r="1045" spans="3:3" x14ac:dyDescent="0.45">
      <c r="C1045"/>
    </row>
    <row r="1046" spans="3:3" x14ac:dyDescent="0.45">
      <c r="C1046"/>
    </row>
    <row r="1047" spans="3:3" x14ac:dyDescent="0.45">
      <c r="C1047"/>
    </row>
    <row r="1048" spans="3:3" x14ac:dyDescent="0.45">
      <c r="C1048"/>
    </row>
    <row r="1049" spans="3:3" x14ac:dyDescent="0.45">
      <c r="C1049"/>
    </row>
    <row r="1050" spans="3:3" x14ac:dyDescent="0.45">
      <c r="C1050"/>
    </row>
    <row r="1051" spans="3:3" x14ac:dyDescent="0.45">
      <c r="C1051"/>
    </row>
    <row r="1052" spans="3:3" x14ac:dyDescent="0.45">
      <c r="C1052"/>
    </row>
    <row r="1053" spans="3:3" x14ac:dyDescent="0.45">
      <c r="C1053"/>
    </row>
    <row r="1054" spans="3:3" x14ac:dyDescent="0.45">
      <c r="C1054"/>
    </row>
    <row r="1055" spans="3:3" x14ac:dyDescent="0.45">
      <c r="C1055"/>
    </row>
    <row r="1056" spans="3:3" x14ac:dyDescent="0.45">
      <c r="C1056"/>
    </row>
    <row r="1057" spans="3:3" x14ac:dyDescent="0.45">
      <c r="C1057"/>
    </row>
    <row r="1058" spans="3:3" x14ac:dyDescent="0.45">
      <c r="C1058"/>
    </row>
    <row r="1059" spans="3:3" x14ac:dyDescent="0.45">
      <c r="C1059"/>
    </row>
    <row r="1060" spans="3:3" x14ac:dyDescent="0.45">
      <c r="C1060"/>
    </row>
    <row r="1061" spans="3:3" x14ac:dyDescent="0.45">
      <c r="C1061"/>
    </row>
    <row r="1062" spans="3:3" x14ac:dyDescent="0.45">
      <c r="C1062"/>
    </row>
    <row r="1063" spans="3:3" x14ac:dyDescent="0.45">
      <c r="C1063"/>
    </row>
    <row r="1064" spans="3:3" x14ac:dyDescent="0.45">
      <c r="C1064"/>
    </row>
    <row r="1065" spans="3:3" x14ac:dyDescent="0.45">
      <c r="C1065"/>
    </row>
    <row r="1066" spans="3:3" x14ac:dyDescent="0.45">
      <c r="C1066"/>
    </row>
    <row r="1067" spans="3:3" x14ac:dyDescent="0.45">
      <c r="C1067"/>
    </row>
    <row r="1068" spans="3:3" x14ac:dyDescent="0.45">
      <c r="C1068"/>
    </row>
    <row r="1069" spans="3:3" x14ac:dyDescent="0.45">
      <c r="C1069"/>
    </row>
    <row r="1070" spans="3:3" x14ac:dyDescent="0.45">
      <c r="C1070"/>
    </row>
    <row r="1071" spans="3:3" x14ac:dyDescent="0.45">
      <c r="C1071"/>
    </row>
    <row r="1072" spans="3:3" x14ac:dyDescent="0.45">
      <c r="C1072"/>
    </row>
    <row r="1073" spans="3:3" x14ac:dyDescent="0.45">
      <c r="C1073"/>
    </row>
    <row r="1074" spans="3:3" x14ac:dyDescent="0.45">
      <c r="C1074"/>
    </row>
    <row r="1075" spans="3:3" x14ac:dyDescent="0.45">
      <c r="C1075"/>
    </row>
    <row r="1076" spans="3:3" x14ac:dyDescent="0.45">
      <c r="C1076"/>
    </row>
    <row r="1077" spans="3:3" x14ac:dyDescent="0.45">
      <c r="C1077"/>
    </row>
    <row r="1078" spans="3:3" x14ac:dyDescent="0.45">
      <c r="C1078"/>
    </row>
    <row r="1079" spans="3:3" x14ac:dyDescent="0.45">
      <c r="C1079"/>
    </row>
    <row r="1080" spans="3:3" x14ac:dyDescent="0.45">
      <c r="C1080"/>
    </row>
    <row r="1081" spans="3:3" x14ac:dyDescent="0.45">
      <c r="C1081"/>
    </row>
    <row r="1082" spans="3:3" x14ac:dyDescent="0.45">
      <c r="C1082"/>
    </row>
    <row r="1083" spans="3:3" x14ac:dyDescent="0.45">
      <c r="C1083"/>
    </row>
    <row r="1084" spans="3:3" x14ac:dyDescent="0.45">
      <c r="C1084"/>
    </row>
    <row r="1085" spans="3:3" x14ac:dyDescent="0.45">
      <c r="C1085"/>
    </row>
    <row r="1086" spans="3:3" x14ac:dyDescent="0.45">
      <c r="C1086"/>
    </row>
    <row r="1087" spans="3:3" x14ac:dyDescent="0.45">
      <c r="C1087"/>
    </row>
    <row r="1088" spans="3:3" x14ac:dyDescent="0.45">
      <c r="C1088"/>
    </row>
    <row r="1089" spans="3:3" x14ac:dyDescent="0.45">
      <c r="C1089"/>
    </row>
    <row r="1090" spans="3:3" x14ac:dyDescent="0.45">
      <c r="C1090"/>
    </row>
    <row r="1091" spans="3:3" x14ac:dyDescent="0.45">
      <c r="C1091"/>
    </row>
    <row r="1092" spans="3:3" x14ac:dyDescent="0.45">
      <c r="C1092"/>
    </row>
    <row r="1093" spans="3:3" x14ac:dyDescent="0.45">
      <c r="C1093"/>
    </row>
    <row r="1094" spans="3:3" x14ac:dyDescent="0.45">
      <c r="C1094"/>
    </row>
    <row r="1095" spans="3:3" x14ac:dyDescent="0.45">
      <c r="C1095"/>
    </row>
    <row r="1096" spans="3:3" x14ac:dyDescent="0.45">
      <c r="C1096"/>
    </row>
    <row r="1097" spans="3:3" x14ac:dyDescent="0.45">
      <c r="C1097"/>
    </row>
    <row r="1098" spans="3:3" x14ac:dyDescent="0.45">
      <c r="C1098"/>
    </row>
    <row r="1099" spans="3:3" x14ac:dyDescent="0.45">
      <c r="C1099"/>
    </row>
    <row r="1100" spans="3:3" x14ac:dyDescent="0.45">
      <c r="C1100"/>
    </row>
    <row r="1101" spans="3:3" x14ac:dyDescent="0.45">
      <c r="C1101"/>
    </row>
    <row r="1102" spans="3:3" x14ac:dyDescent="0.45">
      <c r="C1102"/>
    </row>
    <row r="1103" spans="3:3" x14ac:dyDescent="0.45">
      <c r="C1103"/>
    </row>
    <row r="1104" spans="3:3" x14ac:dyDescent="0.45">
      <c r="C1104"/>
    </row>
    <row r="1105" spans="3:3" x14ac:dyDescent="0.45">
      <c r="C1105"/>
    </row>
    <row r="1106" spans="3:3" x14ac:dyDescent="0.45">
      <c r="C1106"/>
    </row>
    <row r="1107" spans="3:3" x14ac:dyDescent="0.45">
      <c r="C1107"/>
    </row>
    <row r="1108" spans="3:3" x14ac:dyDescent="0.45">
      <c r="C1108"/>
    </row>
    <row r="1109" spans="3:3" x14ac:dyDescent="0.45">
      <c r="C1109"/>
    </row>
    <row r="1110" spans="3:3" x14ac:dyDescent="0.45">
      <c r="C1110"/>
    </row>
    <row r="1111" spans="3:3" x14ac:dyDescent="0.45">
      <c r="C1111"/>
    </row>
    <row r="1112" spans="3:3" x14ac:dyDescent="0.45">
      <c r="C1112"/>
    </row>
    <row r="1113" spans="3:3" x14ac:dyDescent="0.45">
      <c r="C1113"/>
    </row>
    <row r="1114" spans="3:3" x14ac:dyDescent="0.45">
      <c r="C1114"/>
    </row>
    <row r="1115" spans="3:3" x14ac:dyDescent="0.45">
      <c r="C1115"/>
    </row>
    <row r="1116" spans="3:3" x14ac:dyDescent="0.45">
      <c r="C1116"/>
    </row>
    <row r="1117" spans="3:3" x14ac:dyDescent="0.45">
      <c r="C1117"/>
    </row>
    <row r="1118" spans="3:3" x14ac:dyDescent="0.45">
      <c r="C1118"/>
    </row>
    <row r="1119" spans="3:3" x14ac:dyDescent="0.45">
      <c r="C1119"/>
    </row>
    <row r="1120" spans="3:3" x14ac:dyDescent="0.45">
      <c r="C1120"/>
    </row>
    <row r="1121" spans="3:3" x14ac:dyDescent="0.45">
      <c r="C1121"/>
    </row>
    <row r="1122" spans="3:3" x14ac:dyDescent="0.45">
      <c r="C1122"/>
    </row>
    <row r="1123" spans="3:3" x14ac:dyDescent="0.45">
      <c r="C1123"/>
    </row>
    <row r="1124" spans="3:3" x14ac:dyDescent="0.45">
      <c r="C1124"/>
    </row>
    <row r="1125" spans="3:3" x14ac:dyDescent="0.45">
      <c r="C1125"/>
    </row>
    <row r="1126" spans="3:3" x14ac:dyDescent="0.45">
      <c r="C1126"/>
    </row>
    <row r="1127" spans="3:3" x14ac:dyDescent="0.45">
      <c r="C1127"/>
    </row>
    <row r="1128" spans="3:3" x14ac:dyDescent="0.45">
      <c r="C1128"/>
    </row>
    <row r="1129" spans="3:3" x14ac:dyDescent="0.45">
      <c r="C1129"/>
    </row>
    <row r="1130" spans="3:3" x14ac:dyDescent="0.45">
      <c r="C1130"/>
    </row>
    <row r="1131" spans="3:3" x14ac:dyDescent="0.45">
      <c r="C1131"/>
    </row>
    <row r="1132" spans="3:3" x14ac:dyDescent="0.45">
      <c r="C1132"/>
    </row>
    <row r="1133" spans="3:3" x14ac:dyDescent="0.45">
      <c r="C1133"/>
    </row>
    <row r="1134" spans="3:3" x14ac:dyDescent="0.45">
      <c r="C1134"/>
    </row>
    <row r="1135" spans="3:3" x14ac:dyDescent="0.45">
      <c r="C1135"/>
    </row>
    <row r="1136" spans="3:3" x14ac:dyDescent="0.45">
      <c r="C1136"/>
    </row>
    <row r="1137" spans="3:3" x14ac:dyDescent="0.45">
      <c r="C1137"/>
    </row>
    <row r="1138" spans="3:3" x14ac:dyDescent="0.45">
      <c r="C1138"/>
    </row>
    <row r="1139" spans="3:3" x14ac:dyDescent="0.45">
      <c r="C1139"/>
    </row>
    <row r="1140" spans="3:3" x14ac:dyDescent="0.45">
      <c r="C1140"/>
    </row>
    <row r="1141" spans="3:3" x14ac:dyDescent="0.45">
      <c r="C1141"/>
    </row>
    <row r="1142" spans="3:3" x14ac:dyDescent="0.45">
      <c r="C1142"/>
    </row>
    <row r="1143" spans="3:3" x14ac:dyDescent="0.45">
      <c r="C1143"/>
    </row>
    <row r="1144" spans="3:3" x14ac:dyDescent="0.45">
      <c r="C1144"/>
    </row>
    <row r="1145" spans="3:3" x14ac:dyDescent="0.45">
      <c r="C1145"/>
    </row>
    <row r="1146" spans="3:3" x14ac:dyDescent="0.45">
      <c r="C1146"/>
    </row>
    <row r="1147" spans="3:3" x14ac:dyDescent="0.45">
      <c r="C1147"/>
    </row>
    <row r="1148" spans="3:3" x14ac:dyDescent="0.45">
      <c r="C1148"/>
    </row>
    <row r="1149" spans="3:3" x14ac:dyDescent="0.45">
      <c r="C1149"/>
    </row>
    <row r="1150" spans="3:3" x14ac:dyDescent="0.45">
      <c r="C1150"/>
    </row>
    <row r="1151" spans="3:3" x14ac:dyDescent="0.45">
      <c r="C1151"/>
    </row>
    <row r="1152" spans="3:3" x14ac:dyDescent="0.45">
      <c r="C1152"/>
    </row>
    <row r="1153" spans="3:3" x14ac:dyDescent="0.45">
      <c r="C1153"/>
    </row>
    <row r="1154" spans="3:3" x14ac:dyDescent="0.45">
      <c r="C1154"/>
    </row>
    <row r="1155" spans="3:3" x14ac:dyDescent="0.45">
      <c r="C1155"/>
    </row>
    <row r="1156" spans="3:3" x14ac:dyDescent="0.45">
      <c r="C1156"/>
    </row>
    <row r="1157" spans="3:3" x14ac:dyDescent="0.45">
      <c r="C1157"/>
    </row>
    <row r="1158" spans="3:3" x14ac:dyDescent="0.45">
      <c r="C1158"/>
    </row>
    <row r="1159" spans="3:3" x14ac:dyDescent="0.45">
      <c r="C1159"/>
    </row>
    <row r="1160" spans="3:3" x14ac:dyDescent="0.45">
      <c r="C1160"/>
    </row>
    <row r="1161" spans="3:3" x14ac:dyDescent="0.45">
      <c r="C1161"/>
    </row>
    <row r="1162" spans="3:3" x14ac:dyDescent="0.45">
      <c r="C1162"/>
    </row>
    <row r="1163" spans="3:3" x14ac:dyDescent="0.45">
      <c r="C1163"/>
    </row>
    <row r="1164" spans="3:3" x14ac:dyDescent="0.45">
      <c r="C1164"/>
    </row>
    <row r="1165" spans="3:3" x14ac:dyDescent="0.45">
      <c r="C1165"/>
    </row>
    <row r="1166" spans="3:3" x14ac:dyDescent="0.45">
      <c r="C1166"/>
    </row>
    <row r="1167" spans="3:3" x14ac:dyDescent="0.45">
      <c r="C1167"/>
    </row>
    <row r="1168" spans="3:3" x14ac:dyDescent="0.45">
      <c r="C1168"/>
    </row>
    <row r="1169" spans="3:3" x14ac:dyDescent="0.45">
      <c r="C1169"/>
    </row>
    <row r="1170" spans="3:3" x14ac:dyDescent="0.45">
      <c r="C1170"/>
    </row>
    <row r="1171" spans="3:3" x14ac:dyDescent="0.45">
      <c r="C1171"/>
    </row>
    <row r="1172" spans="3:3" x14ac:dyDescent="0.45">
      <c r="C1172"/>
    </row>
    <row r="1173" spans="3:3" x14ac:dyDescent="0.45">
      <c r="C1173"/>
    </row>
    <row r="1174" spans="3:3" x14ac:dyDescent="0.45">
      <c r="C1174"/>
    </row>
    <row r="1175" spans="3:3" x14ac:dyDescent="0.45">
      <c r="C1175"/>
    </row>
    <row r="1176" spans="3:3" x14ac:dyDescent="0.45">
      <c r="C1176"/>
    </row>
    <row r="1177" spans="3:3" x14ac:dyDescent="0.45">
      <c r="C1177"/>
    </row>
    <row r="1178" spans="3:3" x14ac:dyDescent="0.45">
      <c r="C1178"/>
    </row>
    <row r="1179" spans="3:3" x14ac:dyDescent="0.45">
      <c r="C1179"/>
    </row>
    <row r="1180" spans="3:3" x14ac:dyDescent="0.45">
      <c r="C1180"/>
    </row>
    <row r="1181" spans="3:3" x14ac:dyDescent="0.45">
      <c r="C1181"/>
    </row>
    <row r="1182" spans="3:3" x14ac:dyDescent="0.45">
      <c r="C1182"/>
    </row>
    <row r="1183" spans="3:3" x14ac:dyDescent="0.45">
      <c r="C1183"/>
    </row>
    <row r="1184" spans="3:3" x14ac:dyDescent="0.45">
      <c r="C1184"/>
    </row>
    <row r="1185" spans="3:3" x14ac:dyDescent="0.45">
      <c r="C1185"/>
    </row>
    <row r="1186" spans="3:3" x14ac:dyDescent="0.45">
      <c r="C1186"/>
    </row>
    <row r="1187" spans="3:3" x14ac:dyDescent="0.45">
      <c r="C1187"/>
    </row>
    <row r="1188" spans="3:3" x14ac:dyDescent="0.45">
      <c r="C1188"/>
    </row>
    <row r="1189" spans="3:3" x14ac:dyDescent="0.45">
      <c r="C1189"/>
    </row>
    <row r="1190" spans="3:3" x14ac:dyDescent="0.45">
      <c r="C1190"/>
    </row>
    <row r="1191" spans="3:3" x14ac:dyDescent="0.45">
      <c r="C1191"/>
    </row>
    <row r="1192" spans="3:3" x14ac:dyDescent="0.45">
      <c r="C1192"/>
    </row>
    <row r="1193" spans="3:3" x14ac:dyDescent="0.45">
      <c r="C1193"/>
    </row>
    <row r="1194" spans="3:3" x14ac:dyDescent="0.45">
      <c r="C1194"/>
    </row>
    <row r="1195" spans="3:3" x14ac:dyDescent="0.45">
      <c r="C1195"/>
    </row>
    <row r="1196" spans="3:3" x14ac:dyDescent="0.45">
      <c r="C1196"/>
    </row>
    <row r="1197" spans="3:3" x14ac:dyDescent="0.45">
      <c r="C1197"/>
    </row>
    <row r="1198" spans="3:3" x14ac:dyDescent="0.45">
      <c r="C1198"/>
    </row>
    <row r="1199" spans="3:3" x14ac:dyDescent="0.45">
      <c r="C1199"/>
    </row>
    <row r="1200" spans="3:3" x14ac:dyDescent="0.45">
      <c r="C1200"/>
    </row>
    <row r="1201" spans="3:3" x14ac:dyDescent="0.45">
      <c r="C1201"/>
    </row>
    <row r="1202" spans="3:3" x14ac:dyDescent="0.45">
      <c r="C1202"/>
    </row>
    <row r="1203" spans="3:3" x14ac:dyDescent="0.45">
      <c r="C1203"/>
    </row>
    <row r="1204" spans="3:3" x14ac:dyDescent="0.45">
      <c r="C1204"/>
    </row>
    <row r="1205" spans="3:3" x14ac:dyDescent="0.45">
      <c r="C1205"/>
    </row>
    <row r="1206" spans="3:3" x14ac:dyDescent="0.45">
      <c r="C1206"/>
    </row>
    <row r="1207" spans="3:3" x14ac:dyDescent="0.45">
      <c r="C1207"/>
    </row>
    <row r="1208" spans="3:3" x14ac:dyDescent="0.45">
      <c r="C1208"/>
    </row>
    <row r="1209" spans="3:3" x14ac:dyDescent="0.45">
      <c r="C1209"/>
    </row>
    <row r="1210" spans="3:3" x14ac:dyDescent="0.45">
      <c r="C1210"/>
    </row>
    <row r="1211" spans="3:3" x14ac:dyDescent="0.45">
      <c r="C1211"/>
    </row>
    <row r="1212" spans="3:3" x14ac:dyDescent="0.45">
      <c r="C1212"/>
    </row>
    <row r="1213" spans="3:3" x14ac:dyDescent="0.45">
      <c r="C1213"/>
    </row>
    <row r="1214" spans="3:3" x14ac:dyDescent="0.45">
      <c r="C1214"/>
    </row>
    <row r="1215" spans="3:3" x14ac:dyDescent="0.45">
      <c r="C1215"/>
    </row>
    <row r="1216" spans="3:3" x14ac:dyDescent="0.45">
      <c r="C1216"/>
    </row>
    <row r="1217" spans="3:3" x14ac:dyDescent="0.45">
      <c r="C1217"/>
    </row>
    <row r="1218" spans="3:3" x14ac:dyDescent="0.45">
      <c r="C1218"/>
    </row>
    <row r="1219" spans="3:3" x14ac:dyDescent="0.45">
      <c r="C1219"/>
    </row>
    <row r="1220" spans="3:3" x14ac:dyDescent="0.45">
      <c r="C1220"/>
    </row>
    <row r="1221" spans="3:3" x14ac:dyDescent="0.45">
      <c r="C1221"/>
    </row>
    <row r="1222" spans="3:3" x14ac:dyDescent="0.45">
      <c r="C1222"/>
    </row>
    <row r="1223" spans="3:3" x14ac:dyDescent="0.45">
      <c r="C1223"/>
    </row>
    <row r="1224" spans="3:3" x14ac:dyDescent="0.45">
      <c r="C1224"/>
    </row>
    <row r="1225" spans="3:3" x14ac:dyDescent="0.45">
      <c r="C1225"/>
    </row>
    <row r="1226" spans="3:3" x14ac:dyDescent="0.45">
      <c r="C1226"/>
    </row>
    <row r="1227" spans="3:3" x14ac:dyDescent="0.45">
      <c r="C1227"/>
    </row>
    <row r="1228" spans="3:3" x14ac:dyDescent="0.45">
      <c r="C1228"/>
    </row>
    <row r="1229" spans="3:3" x14ac:dyDescent="0.45">
      <c r="C1229"/>
    </row>
    <row r="1230" spans="3:3" x14ac:dyDescent="0.45">
      <c r="C1230"/>
    </row>
    <row r="1231" spans="3:3" x14ac:dyDescent="0.45">
      <c r="C1231"/>
    </row>
    <row r="1232" spans="3:3" x14ac:dyDescent="0.45">
      <c r="C1232"/>
    </row>
    <row r="1233" spans="3:3" x14ac:dyDescent="0.45">
      <c r="C1233"/>
    </row>
    <row r="1234" spans="3:3" x14ac:dyDescent="0.45">
      <c r="C1234"/>
    </row>
    <row r="1235" spans="3:3" x14ac:dyDescent="0.45">
      <c r="C1235"/>
    </row>
    <row r="1236" spans="3:3" x14ac:dyDescent="0.45">
      <c r="C1236"/>
    </row>
    <row r="1237" spans="3:3" x14ac:dyDescent="0.45">
      <c r="C1237"/>
    </row>
    <row r="1238" spans="3:3" x14ac:dyDescent="0.45">
      <c r="C1238"/>
    </row>
    <row r="1239" spans="3:3" x14ac:dyDescent="0.45">
      <c r="C1239"/>
    </row>
    <row r="1240" spans="3:3" x14ac:dyDescent="0.45">
      <c r="C1240"/>
    </row>
    <row r="1241" spans="3:3" x14ac:dyDescent="0.45">
      <c r="C1241"/>
    </row>
    <row r="1242" spans="3:3" x14ac:dyDescent="0.45">
      <c r="C1242"/>
    </row>
    <row r="1243" spans="3:3" x14ac:dyDescent="0.45">
      <c r="C1243"/>
    </row>
    <row r="1244" spans="3:3" x14ac:dyDescent="0.45">
      <c r="C1244"/>
    </row>
    <row r="1245" spans="3:3" x14ac:dyDescent="0.45">
      <c r="C1245"/>
    </row>
    <row r="1246" spans="3:3" x14ac:dyDescent="0.45">
      <c r="C1246"/>
    </row>
    <row r="1247" spans="3:3" x14ac:dyDescent="0.45">
      <c r="C1247"/>
    </row>
    <row r="1248" spans="3:3" x14ac:dyDescent="0.45">
      <c r="C1248"/>
    </row>
    <row r="1249" spans="3:3" x14ac:dyDescent="0.45">
      <c r="C1249"/>
    </row>
    <row r="1250" spans="3:3" x14ac:dyDescent="0.45">
      <c r="C1250"/>
    </row>
    <row r="1251" spans="3:3" x14ac:dyDescent="0.45">
      <c r="C1251"/>
    </row>
    <row r="1252" spans="3:3" x14ac:dyDescent="0.45">
      <c r="C1252"/>
    </row>
    <row r="1253" spans="3:3" x14ac:dyDescent="0.45">
      <c r="C1253"/>
    </row>
    <row r="1254" spans="3:3" x14ac:dyDescent="0.45">
      <c r="C1254"/>
    </row>
    <row r="1255" spans="3:3" x14ac:dyDescent="0.45">
      <c r="C1255"/>
    </row>
    <row r="1256" spans="3:3" x14ac:dyDescent="0.45">
      <c r="C1256"/>
    </row>
    <row r="1257" spans="3:3" x14ac:dyDescent="0.45">
      <c r="C1257"/>
    </row>
    <row r="1258" spans="3:3" x14ac:dyDescent="0.45">
      <c r="C1258"/>
    </row>
    <row r="1259" spans="3:3" x14ac:dyDescent="0.45">
      <c r="C1259"/>
    </row>
    <row r="1260" spans="3:3" x14ac:dyDescent="0.45">
      <c r="C1260"/>
    </row>
    <row r="1261" spans="3:3" x14ac:dyDescent="0.45">
      <c r="C1261"/>
    </row>
    <row r="1262" spans="3:3" x14ac:dyDescent="0.45">
      <c r="C1262"/>
    </row>
    <row r="1263" spans="3:3" x14ac:dyDescent="0.45">
      <c r="C1263"/>
    </row>
    <row r="1264" spans="3:3" x14ac:dyDescent="0.45">
      <c r="C1264"/>
    </row>
    <row r="1265" spans="3:3" x14ac:dyDescent="0.45">
      <c r="C1265"/>
    </row>
    <row r="1266" spans="3:3" x14ac:dyDescent="0.45">
      <c r="C1266"/>
    </row>
    <row r="1267" spans="3:3" x14ac:dyDescent="0.45">
      <c r="C1267"/>
    </row>
    <row r="1268" spans="3:3" x14ac:dyDescent="0.45">
      <c r="C1268"/>
    </row>
    <row r="1269" spans="3:3" x14ac:dyDescent="0.45">
      <c r="C1269"/>
    </row>
    <row r="1270" spans="3:3" x14ac:dyDescent="0.45">
      <c r="C1270"/>
    </row>
    <row r="1271" spans="3:3" x14ac:dyDescent="0.45">
      <c r="C1271"/>
    </row>
    <row r="1272" spans="3:3" x14ac:dyDescent="0.45">
      <c r="C1272"/>
    </row>
    <row r="1273" spans="3:3" x14ac:dyDescent="0.45">
      <c r="C1273"/>
    </row>
    <row r="1274" spans="3:3" x14ac:dyDescent="0.45">
      <c r="C1274"/>
    </row>
    <row r="1275" spans="3:3" x14ac:dyDescent="0.45">
      <c r="C1275"/>
    </row>
    <row r="1276" spans="3:3" x14ac:dyDescent="0.45">
      <c r="C1276"/>
    </row>
    <row r="1277" spans="3:3" x14ac:dyDescent="0.45">
      <c r="C1277"/>
    </row>
    <row r="1278" spans="3:3" x14ac:dyDescent="0.45">
      <c r="C1278"/>
    </row>
    <row r="1279" spans="3:3" x14ac:dyDescent="0.45">
      <c r="C1279"/>
    </row>
    <row r="1280" spans="3:3" x14ac:dyDescent="0.45">
      <c r="C1280"/>
    </row>
    <row r="1281" spans="3:3" x14ac:dyDescent="0.45">
      <c r="C1281"/>
    </row>
    <row r="1282" spans="3:3" x14ac:dyDescent="0.45">
      <c r="C1282"/>
    </row>
    <row r="1283" spans="3:3" x14ac:dyDescent="0.45">
      <c r="C1283"/>
    </row>
    <row r="1284" spans="3:3" x14ac:dyDescent="0.45">
      <c r="C1284"/>
    </row>
    <row r="1285" spans="3:3" x14ac:dyDescent="0.45">
      <c r="C1285"/>
    </row>
    <row r="1286" spans="3:3" x14ac:dyDescent="0.45">
      <c r="C1286"/>
    </row>
    <row r="1287" spans="3:3" x14ac:dyDescent="0.45">
      <c r="C1287"/>
    </row>
    <row r="1288" spans="3:3" x14ac:dyDescent="0.45">
      <c r="C1288"/>
    </row>
    <row r="1289" spans="3:3" x14ac:dyDescent="0.45">
      <c r="C1289"/>
    </row>
    <row r="1290" spans="3:3" x14ac:dyDescent="0.45">
      <c r="C1290"/>
    </row>
    <row r="1291" spans="3:3" x14ac:dyDescent="0.45">
      <c r="C1291"/>
    </row>
    <row r="1292" spans="3:3" x14ac:dyDescent="0.45">
      <c r="C1292"/>
    </row>
    <row r="1293" spans="3:3" x14ac:dyDescent="0.45">
      <c r="C1293"/>
    </row>
    <row r="1294" spans="3:3" x14ac:dyDescent="0.45">
      <c r="C1294"/>
    </row>
    <row r="1295" spans="3:3" x14ac:dyDescent="0.45">
      <c r="C1295"/>
    </row>
    <row r="1296" spans="3:3" x14ac:dyDescent="0.45">
      <c r="C1296"/>
    </row>
    <row r="1297" spans="3:3" x14ac:dyDescent="0.45">
      <c r="C1297"/>
    </row>
    <row r="1298" spans="3:3" x14ac:dyDescent="0.45">
      <c r="C1298"/>
    </row>
    <row r="1299" spans="3:3" x14ac:dyDescent="0.45">
      <c r="C1299"/>
    </row>
    <row r="1300" spans="3:3" x14ac:dyDescent="0.45">
      <c r="C1300"/>
    </row>
    <row r="1301" spans="3:3" x14ac:dyDescent="0.45">
      <c r="C1301"/>
    </row>
    <row r="1302" spans="3:3" x14ac:dyDescent="0.45">
      <c r="C1302"/>
    </row>
    <row r="1303" spans="3:3" x14ac:dyDescent="0.45">
      <c r="C1303"/>
    </row>
    <row r="1304" spans="3:3" x14ac:dyDescent="0.45">
      <c r="C1304"/>
    </row>
    <row r="1305" spans="3:3" x14ac:dyDescent="0.45">
      <c r="C1305"/>
    </row>
    <row r="1306" spans="3:3" x14ac:dyDescent="0.45">
      <c r="C1306"/>
    </row>
    <row r="1307" spans="3:3" x14ac:dyDescent="0.45">
      <c r="C1307"/>
    </row>
    <row r="1308" spans="3:3" x14ac:dyDescent="0.45">
      <c r="C1308"/>
    </row>
    <row r="1309" spans="3:3" x14ac:dyDescent="0.45">
      <c r="C1309"/>
    </row>
    <row r="1310" spans="3:3" x14ac:dyDescent="0.45">
      <c r="C1310"/>
    </row>
    <row r="1311" spans="3:3" x14ac:dyDescent="0.45">
      <c r="C1311"/>
    </row>
    <row r="1312" spans="3:3" x14ac:dyDescent="0.45">
      <c r="C1312"/>
    </row>
    <row r="1313" spans="3:3" x14ac:dyDescent="0.45">
      <c r="C1313"/>
    </row>
    <row r="1314" spans="3:3" x14ac:dyDescent="0.45">
      <c r="C1314"/>
    </row>
    <row r="1315" spans="3:3" x14ac:dyDescent="0.45">
      <c r="C1315"/>
    </row>
    <row r="1316" spans="3:3" x14ac:dyDescent="0.45">
      <c r="C1316"/>
    </row>
    <row r="1317" spans="3:3" x14ac:dyDescent="0.45">
      <c r="C1317"/>
    </row>
    <row r="1318" spans="3:3" x14ac:dyDescent="0.45">
      <c r="C1318"/>
    </row>
    <row r="1319" spans="3:3" x14ac:dyDescent="0.45">
      <c r="C1319"/>
    </row>
    <row r="1320" spans="3:3" x14ac:dyDescent="0.45">
      <c r="C1320"/>
    </row>
    <row r="1321" spans="3:3" x14ac:dyDescent="0.45">
      <c r="C1321"/>
    </row>
    <row r="1322" spans="3:3" x14ac:dyDescent="0.45">
      <c r="C1322"/>
    </row>
    <row r="1323" spans="3:3" x14ac:dyDescent="0.45">
      <c r="C1323"/>
    </row>
    <row r="1324" spans="3:3" x14ac:dyDescent="0.45">
      <c r="C1324"/>
    </row>
    <row r="1325" spans="3:3" x14ac:dyDescent="0.45">
      <c r="C1325"/>
    </row>
    <row r="1326" spans="3:3" x14ac:dyDescent="0.45">
      <c r="C1326"/>
    </row>
    <row r="1327" spans="3:3" x14ac:dyDescent="0.45">
      <c r="C1327"/>
    </row>
    <row r="1328" spans="3:3" x14ac:dyDescent="0.45">
      <c r="C1328"/>
    </row>
    <row r="1329" spans="3:3" x14ac:dyDescent="0.45">
      <c r="C1329"/>
    </row>
    <row r="1330" spans="3:3" x14ac:dyDescent="0.45">
      <c r="C1330"/>
    </row>
    <row r="1331" spans="3:3" x14ac:dyDescent="0.45">
      <c r="C1331"/>
    </row>
    <row r="1332" spans="3:3" x14ac:dyDescent="0.45">
      <c r="C1332"/>
    </row>
    <row r="1333" spans="3:3" x14ac:dyDescent="0.45">
      <c r="C1333"/>
    </row>
    <row r="1334" spans="3:3" x14ac:dyDescent="0.45">
      <c r="C1334"/>
    </row>
    <row r="1335" spans="3:3" x14ac:dyDescent="0.45">
      <c r="C1335"/>
    </row>
    <row r="1336" spans="3:3" x14ac:dyDescent="0.45">
      <c r="C1336"/>
    </row>
    <row r="1337" spans="3:3" x14ac:dyDescent="0.45">
      <c r="C1337"/>
    </row>
    <row r="1338" spans="3:3" x14ac:dyDescent="0.45">
      <c r="C1338"/>
    </row>
    <row r="1339" spans="3:3" x14ac:dyDescent="0.45">
      <c r="C1339"/>
    </row>
    <row r="1340" spans="3:3" x14ac:dyDescent="0.45">
      <c r="C1340"/>
    </row>
    <row r="1341" spans="3:3" x14ac:dyDescent="0.45">
      <c r="C1341"/>
    </row>
    <row r="1342" spans="3:3" x14ac:dyDescent="0.45">
      <c r="C1342"/>
    </row>
    <row r="1343" spans="3:3" x14ac:dyDescent="0.45">
      <c r="C1343"/>
    </row>
    <row r="1344" spans="3:3" x14ac:dyDescent="0.45">
      <c r="C1344"/>
    </row>
    <row r="1345" spans="3:3" x14ac:dyDescent="0.45">
      <c r="C1345"/>
    </row>
    <row r="1346" spans="3:3" x14ac:dyDescent="0.45">
      <c r="C1346"/>
    </row>
    <row r="1347" spans="3:3" x14ac:dyDescent="0.45">
      <c r="C1347"/>
    </row>
    <row r="1348" spans="3:3" x14ac:dyDescent="0.45">
      <c r="C1348"/>
    </row>
    <row r="1349" spans="3:3" x14ac:dyDescent="0.45">
      <c r="C1349"/>
    </row>
    <row r="1350" spans="3:3" x14ac:dyDescent="0.45">
      <c r="C1350"/>
    </row>
    <row r="1351" spans="3:3" x14ac:dyDescent="0.45">
      <c r="C1351"/>
    </row>
    <row r="1352" spans="3:3" x14ac:dyDescent="0.45">
      <c r="C1352"/>
    </row>
    <row r="1353" spans="3:3" x14ac:dyDescent="0.45">
      <c r="C1353"/>
    </row>
    <row r="1354" spans="3:3" x14ac:dyDescent="0.45">
      <c r="C1354"/>
    </row>
    <row r="1355" spans="3:3" x14ac:dyDescent="0.45">
      <c r="C1355"/>
    </row>
    <row r="1356" spans="3:3" x14ac:dyDescent="0.45">
      <c r="C1356"/>
    </row>
    <row r="1357" spans="3:3" x14ac:dyDescent="0.45">
      <c r="C1357"/>
    </row>
    <row r="1358" spans="3:3" x14ac:dyDescent="0.45">
      <c r="C1358"/>
    </row>
    <row r="1359" spans="3:3" x14ac:dyDescent="0.45">
      <c r="C1359"/>
    </row>
    <row r="1360" spans="3:3" x14ac:dyDescent="0.45">
      <c r="C1360"/>
    </row>
    <row r="1361" spans="3:3" x14ac:dyDescent="0.45">
      <c r="C1361"/>
    </row>
    <row r="1362" spans="3:3" x14ac:dyDescent="0.45">
      <c r="C1362"/>
    </row>
    <row r="1363" spans="3:3" x14ac:dyDescent="0.45">
      <c r="C1363"/>
    </row>
    <row r="1364" spans="3:3" x14ac:dyDescent="0.45">
      <c r="C1364"/>
    </row>
    <row r="1365" spans="3:3" x14ac:dyDescent="0.45">
      <c r="C1365"/>
    </row>
    <row r="1366" spans="3:3" x14ac:dyDescent="0.45">
      <c r="C1366"/>
    </row>
    <row r="1367" spans="3:3" x14ac:dyDescent="0.45">
      <c r="C1367"/>
    </row>
    <row r="1368" spans="3:3" x14ac:dyDescent="0.45">
      <c r="C1368"/>
    </row>
    <row r="1369" spans="3:3" x14ac:dyDescent="0.45">
      <c r="C1369"/>
    </row>
    <row r="1370" spans="3:3" x14ac:dyDescent="0.45">
      <c r="C1370"/>
    </row>
    <row r="1371" spans="3:3" x14ac:dyDescent="0.45">
      <c r="C1371"/>
    </row>
    <row r="1372" spans="3:3" x14ac:dyDescent="0.45">
      <c r="C1372"/>
    </row>
    <row r="1373" spans="3:3" x14ac:dyDescent="0.45">
      <c r="C1373"/>
    </row>
    <row r="1374" spans="3:3" x14ac:dyDescent="0.45">
      <c r="C1374"/>
    </row>
    <row r="1375" spans="3:3" x14ac:dyDescent="0.45">
      <c r="C1375"/>
    </row>
    <row r="1376" spans="3:3" x14ac:dyDescent="0.45">
      <c r="C1376"/>
    </row>
    <row r="1377" spans="3:3" x14ac:dyDescent="0.45">
      <c r="C1377"/>
    </row>
    <row r="1378" spans="3:3" x14ac:dyDescent="0.45">
      <c r="C1378"/>
    </row>
    <row r="1379" spans="3:3" x14ac:dyDescent="0.45">
      <c r="C1379"/>
    </row>
    <row r="1380" spans="3:3" x14ac:dyDescent="0.45">
      <c r="C1380"/>
    </row>
    <row r="1381" spans="3:3" x14ac:dyDescent="0.45">
      <c r="C1381"/>
    </row>
    <row r="1382" spans="3:3" x14ac:dyDescent="0.45">
      <c r="C1382"/>
    </row>
    <row r="1383" spans="3:3" x14ac:dyDescent="0.45">
      <c r="C1383"/>
    </row>
    <row r="1384" spans="3:3" x14ac:dyDescent="0.45">
      <c r="C1384"/>
    </row>
    <row r="1385" spans="3:3" x14ac:dyDescent="0.45">
      <c r="C1385"/>
    </row>
    <row r="1386" spans="3:3" x14ac:dyDescent="0.45">
      <c r="C1386"/>
    </row>
    <row r="1387" spans="3:3" x14ac:dyDescent="0.45">
      <c r="C1387"/>
    </row>
    <row r="1388" spans="3:3" x14ac:dyDescent="0.45">
      <c r="C1388"/>
    </row>
    <row r="1389" spans="3:3" x14ac:dyDescent="0.45">
      <c r="C1389"/>
    </row>
    <row r="1390" spans="3:3" x14ac:dyDescent="0.45">
      <c r="C1390"/>
    </row>
    <row r="1391" spans="3:3" x14ac:dyDescent="0.45">
      <c r="C1391"/>
    </row>
    <row r="1392" spans="3:3" x14ac:dyDescent="0.45">
      <c r="C1392"/>
    </row>
    <row r="1393" spans="3:3" x14ac:dyDescent="0.45">
      <c r="C1393"/>
    </row>
    <row r="1394" spans="3:3" x14ac:dyDescent="0.45">
      <c r="C1394"/>
    </row>
    <row r="1395" spans="3:3" x14ac:dyDescent="0.45">
      <c r="C1395"/>
    </row>
    <row r="1396" spans="3:3" x14ac:dyDescent="0.45">
      <c r="C1396"/>
    </row>
    <row r="1397" spans="3:3" x14ac:dyDescent="0.45">
      <c r="C1397"/>
    </row>
    <row r="1398" spans="3:3" x14ac:dyDescent="0.45">
      <c r="C1398"/>
    </row>
    <row r="1399" spans="3:3" x14ac:dyDescent="0.45">
      <c r="C1399"/>
    </row>
    <row r="1400" spans="3:3" x14ac:dyDescent="0.45">
      <c r="C1400"/>
    </row>
    <row r="1401" spans="3:3" x14ac:dyDescent="0.45">
      <c r="C1401"/>
    </row>
    <row r="1402" spans="3:3" x14ac:dyDescent="0.45">
      <c r="C1402"/>
    </row>
    <row r="1403" spans="3:3" x14ac:dyDescent="0.45">
      <c r="C1403"/>
    </row>
    <row r="1404" spans="3:3" x14ac:dyDescent="0.45">
      <c r="C1404"/>
    </row>
    <row r="1405" spans="3:3" x14ac:dyDescent="0.45">
      <c r="C1405"/>
    </row>
    <row r="1406" spans="3:3" x14ac:dyDescent="0.45">
      <c r="C1406"/>
    </row>
    <row r="1407" spans="3:3" x14ac:dyDescent="0.45">
      <c r="C1407"/>
    </row>
    <row r="1408" spans="3:3" x14ac:dyDescent="0.45">
      <c r="C1408"/>
    </row>
    <row r="1409" spans="3:3" x14ac:dyDescent="0.45">
      <c r="C1409"/>
    </row>
    <row r="1410" spans="3:3" x14ac:dyDescent="0.45">
      <c r="C1410"/>
    </row>
    <row r="1411" spans="3:3" x14ac:dyDescent="0.45">
      <c r="C1411"/>
    </row>
    <row r="1412" spans="3:3" x14ac:dyDescent="0.45">
      <c r="C1412"/>
    </row>
    <row r="1413" spans="3:3" x14ac:dyDescent="0.45">
      <c r="C1413"/>
    </row>
    <row r="1414" spans="3:3" x14ac:dyDescent="0.45">
      <c r="C1414"/>
    </row>
    <row r="1415" spans="3:3" x14ac:dyDescent="0.45">
      <c r="C1415"/>
    </row>
    <row r="1416" spans="3:3" x14ac:dyDescent="0.45">
      <c r="C1416"/>
    </row>
    <row r="1417" spans="3:3" x14ac:dyDescent="0.45">
      <c r="C1417"/>
    </row>
    <row r="1418" spans="3:3" x14ac:dyDescent="0.45">
      <c r="C1418"/>
    </row>
    <row r="1419" spans="3:3" x14ac:dyDescent="0.45">
      <c r="C1419"/>
    </row>
    <row r="1420" spans="3:3" x14ac:dyDescent="0.45">
      <c r="C1420"/>
    </row>
    <row r="1421" spans="3:3" x14ac:dyDescent="0.45">
      <c r="C1421"/>
    </row>
    <row r="1422" spans="3:3" x14ac:dyDescent="0.45">
      <c r="C1422"/>
    </row>
    <row r="1423" spans="3:3" x14ac:dyDescent="0.45">
      <c r="C1423"/>
    </row>
    <row r="1424" spans="3:3" x14ac:dyDescent="0.45">
      <c r="C1424"/>
    </row>
    <row r="1425" spans="3:3" x14ac:dyDescent="0.45">
      <c r="C1425"/>
    </row>
    <row r="1426" spans="3:3" x14ac:dyDescent="0.45">
      <c r="C1426"/>
    </row>
    <row r="1427" spans="3:3" x14ac:dyDescent="0.45">
      <c r="C1427"/>
    </row>
    <row r="1428" spans="3:3" x14ac:dyDescent="0.45">
      <c r="C1428"/>
    </row>
    <row r="1429" spans="3:3" x14ac:dyDescent="0.45">
      <c r="C1429"/>
    </row>
    <row r="1430" spans="3:3" x14ac:dyDescent="0.45">
      <c r="C1430"/>
    </row>
    <row r="1431" spans="3:3" x14ac:dyDescent="0.45">
      <c r="C1431"/>
    </row>
    <row r="1432" spans="3:3" x14ac:dyDescent="0.45">
      <c r="C1432"/>
    </row>
    <row r="1433" spans="3:3" x14ac:dyDescent="0.45">
      <c r="C1433"/>
    </row>
    <row r="1434" spans="3:3" x14ac:dyDescent="0.45">
      <c r="C1434"/>
    </row>
    <row r="1435" spans="3:3" x14ac:dyDescent="0.45">
      <c r="C1435"/>
    </row>
    <row r="1436" spans="3:3" x14ac:dyDescent="0.45">
      <c r="C1436"/>
    </row>
    <row r="1437" spans="3:3" x14ac:dyDescent="0.45">
      <c r="C1437"/>
    </row>
    <row r="1438" spans="3:3" x14ac:dyDescent="0.45">
      <c r="C1438"/>
    </row>
    <row r="1439" spans="3:3" x14ac:dyDescent="0.45">
      <c r="C1439"/>
    </row>
    <row r="1440" spans="3:3" x14ac:dyDescent="0.45">
      <c r="C1440"/>
    </row>
    <row r="1441" spans="3:3" x14ac:dyDescent="0.45">
      <c r="C1441"/>
    </row>
    <row r="1442" spans="3:3" x14ac:dyDescent="0.45">
      <c r="C1442"/>
    </row>
    <row r="1443" spans="3:3" x14ac:dyDescent="0.45">
      <c r="C1443"/>
    </row>
    <row r="1444" spans="3:3" x14ac:dyDescent="0.45">
      <c r="C1444"/>
    </row>
    <row r="1445" spans="3:3" x14ac:dyDescent="0.45">
      <c r="C1445"/>
    </row>
    <row r="1446" spans="3:3" x14ac:dyDescent="0.45">
      <c r="C1446"/>
    </row>
    <row r="1447" spans="3:3" x14ac:dyDescent="0.45">
      <c r="C1447"/>
    </row>
    <row r="1448" spans="3:3" x14ac:dyDescent="0.45">
      <c r="C1448"/>
    </row>
    <row r="1449" spans="3:3" x14ac:dyDescent="0.45">
      <c r="C1449"/>
    </row>
    <row r="1450" spans="3:3" x14ac:dyDescent="0.45">
      <c r="C1450"/>
    </row>
    <row r="1451" spans="3:3" x14ac:dyDescent="0.45">
      <c r="C1451"/>
    </row>
    <row r="1452" spans="3:3" x14ac:dyDescent="0.45">
      <c r="C1452"/>
    </row>
    <row r="1453" spans="3:3" x14ac:dyDescent="0.45">
      <c r="C1453"/>
    </row>
    <row r="1454" spans="3:3" x14ac:dyDescent="0.45">
      <c r="C1454"/>
    </row>
    <row r="1455" spans="3:3" x14ac:dyDescent="0.45">
      <c r="C1455"/>
    </row>
    <row r="1456" spans="3:3" x14ac:dyDescent="0.45">
      <c r="C1456"/>
    </row>
    <row r="1457" spans="3:3" x14ac:dyDescent="0.45">
      <c r="C1457"/>
    </row>
    <row r="1458" spans="3:3" x14ac:dyDescent="0.45">
      <c r="C1458"/>
    </row>
    <row r="1459" spans="3:3" x14ac:dyDescent="0.45">
      <c r="C1459"/>
    </row>
    <row r="1460" spans="3:3" x14ac:dyDescent="0.45">
      <c r="C1460"/>
    </row>
    <row r="1461" spans="3:3" x14ac:dyDescent="0.45">
      <c r="C1461"/>
    </row>
    <row r="1462" spans="3:3" x14ac:dyDescent="0.45">
      <c r="C1462"/>
    </row>
    <row r="1463" spans="3:3" x14ac:dyDescent="0.45">
      <c r="C1463"/>
    </row>
    <row r="1464" spans="3:3" x14ac:dyDescent="0.45">
      <c r="C1464"/>
    </row>
    <row r="1465" spans="3:3" x14ac:dyDescent="0.45">
      <c r="C1465"/>
    </row>
    <row r="1466" spans="3:3" x14ac:dyDescent="0.45">
      <c r="C1466"/>
    </row>
    <row r="1467" spans="3:3" x14ac:dyDescent="0.45">
      <c r="C1467"/>
    </row>
    <row r="1468" spans="3:3" x14ac:dyDescent="0.45">
      <c r="C1468"/>
    </row>
    <row r="1469" spans="3:3" x14ac:dyDescent="0.45">
      <c r="C1469"/>
    </row>
    <row r="1470" spans="3:3" x14ac:dyDescent="0.45">
      <c r="C1470"/>
    </row>
    <row r="1471" spans="3:3" x14ac:dyDescent="0.45">
      <c r="C1471"/>
    </row>
    <row r="1472" spans="3:3" x14ac:dyDescent="0.45">
      <c r="C1472"/>
    </row>
    <row r="1473" spans="3:3" x14ac:dyDescent="0.45">
      <c r="C1473"/>
    </row>
    <row r="1474" spans="3:3" x14ac:dyDescent="0.45">
      <c r="C1474"/>
    </row>
    <row r="1475" spans="3:3" x14ac:dyDescent="0.45">
      <c r="C1475"/>
    </row>
    <row r="1476" spans="3:3" x14ac:dyDescent="0.45">
      <c r="C1476"/>
    </row>
    <row r="1477" spans="3:3" x14ac:dyDescent="0.45">
      <c r="C1477"/>
    </row>
    <row r="1478" spans="3:3" x14ac:dyDescent="0.45">
      <c r="C1478"/>
    </row>
    <row r="1479" spans="3:3" x14ac:dyDescent="0.45">
      <c r="C1479"/>
    </row>
    <row r="1480" spans="3:3" x14ac:dyDescent="0.45">
      <c r="C1480"/>
    </row>
    <row r="1481" spans="3:3" x14ac:dyDescent="0.45">
      <c r="C1481"/>
    </row>
    <row r="1482" spans="3:3" x14ac:dyDescent="0.45">
      <c r="C1482"/>
    </row>
    <row r="1483" spans="3:3" x14ac:dyDescent="0.45">
      <c r="C1483"/>
    </row>
    <row r="1484" spans="3:3" x14ac:dyDescent="0.45">
      <c r="C1484"/>
    </row>
    <row r="1485" spans="3:3" x14ac:dyDescent="0.45">
      <c r="C1485"/>
    </row>
    <row r="1486" spans="3:3" x14ac:dyDescent="0.45">
      <c r="C1486"/>
    </row>
    <row r="1487" spans="3:3" x14ac:dyDescent="0.45">
      <c r="C1487"/>
    </row>
    <row r="1488" spans="3:3" x14ac:dyDescent="0.45">
      <c r="C1488"/>
    </row>
    <row r="1489" spans="3:3" x14ac:dyDescent="0.45">
      <c r="C1489"/>
    </row>
    <row r="1490" spans="3:3" x14ac:dyDescent="0.45">
      <c r="C1490"/>
    </row>
    <row r="1491" spans="3:3" x14ac:dyDescent="0.45">
      <c r="C1491"/>
    </row>
    <row r="1492" spans="3:3" x14ac:dyDescent="0.45">
      <c r="C1492"/>
    </row>
    <row r="1493" spans="3:3" x14ac:dyDescent="0.45">
      <c r="C1493"/>
    </row>
    <row r="1494" spans="3:3" x14ac:dyDescent="0.45">
      <c r="C1494"/>
    </row>
    <row r="1495" spans="3:3" x14ac:dyDescent="0.45">
      <c r="C1495"/>
    </row>
    <row r="1496" spans="3:3" x14ac:dyDescent="0.45">
      <c r="C1496"/>
    </row>
    <row r="1497" spans="3:3" x14ac:dyDescent="0.45">
      <c r="C1497"/>
    </row>
    <row r="1498" spans="3:3" x14ac:dyDescent="0.45">
      <c r="C1498"/>
    </row>
    <row r="1499" spans="3:3" x14ac:dyDescent="0.45">
      <c r="C1499"/>
    </row>
    <row r="1500" spans="3:3" x14ac:dyDescent="0.45">
      <c r="C1500"/>
    </row>
    <row r="1501" spans="3:3" x14ac:dyDescent="0.45">
      <c r="C1501"/>
    </row>
    <row r="1502" spans="3:3" x14ac:dyDescent="0.45">
      <c r="C1502"/>
    </row>
    <row r="1503" spans="3:3" x14ac:dyDescent="0.45">
      <c r="C1503"/>
    </row>
    <row r="1504" spans="3:3" x14ac:dyDescent="0.45">
      <c r="C1504"/>
    </row>
    <row r="1505" spans="3:3" x14ac:dyDescent="0.45">
      <c r="C1505"/>
    </row>
    <row r="1506" spans="3:3" x14ac:dyDescent="0.45">
      <c r="C1506"/>
    </row>
    <row r="1507" spans="3:3" x14ac:dyDescent="0.45">
      <c r="C1507"/>
    </row>
    <row r="1508" spans="3:3" x14ac:dyDescent="0.45">
      <c r="C1508"/>
    </row>
    <row r="1509" spans="3:3" x14ac:dyDescent="0.45">
      <c r="C1509"/>
    </row>
    <row r="1510" spans="3:3" x14ac:dyDescent="0.45">
      <c r="C1510"/>
    </row>
    <row r="1511" spans="3:3" x14ac:dyDescent="0.45">
      <c r="C1511"/>
    </row>
    <row r="1512" spans="3:3" x14ac:dyDescent="0.45">
      <c r="C1512"/>
    </row>
    <row r="1513" spans="3:3" x14ac:dyDescent="0.45">
      <c r="C1513"/>
    </row>
    <row r="1514" spans="3:3" x14ac:dyDescent="0.45">
      <c r="C1514"/>
    </row>
    <row r="1515" spans="3:3" x14ac:dyDescent="0.45">
      <c r="C1515"/>
    </row>
    <row r="1516" spans="3:3" x14ac:dyDescent="0.45">
      <c r="C1516"/>
    </row>
    <row r="1517" spans="3:3" x14ac:dyDescent="0.45">
      <c r="C1517"/>
    </row>
    <row r="1518" spans="3:3" x14ac:dyDescent="0.45">
      <c r="C1518"/>
    </row>
    <row r="1519" spans="3:3" x14ac:dyDescent="0.45">
      <c r="C1519"/>
    </row>
    <row r="1520" spans="3:3" x14ac:dyDescent="0.45">
      <c r="C1520"/>
    </row>
    <row r="1521" spans="3:3" x14ac:dyDescent="0.45">
      <c r="C1521"/>
    </row>
    <row r="1522" spans="3:3" x14ac:dyDescent="0.45">
      <c r="C1522"/>
    </row>
    <row r="1523" spans="3:3" x14ac:dyDescent="0.45">
      <c r="C1523"/>
    </row>
    <row r="1524" spans="3:3" x14ac:dyDescent="0.45">
      <c r="C1524"/>
    </row>
    <row r="1525" spans="3:3" x14ac:dyDescent="0.45">
      <c r="C1525"/>
    </row>
    <row r="1526" spans="3:3" x14ac:dyDescent="0.45">
      <c r="C1526"/>
    </row>
    <row r="1527" spans="3:3" x14ac:dyDescent="0.45">
      <c r="C1527"/>
    </row>
    <row r="1528" spans="3:3" x14ac:dyDescent="0.45">
      <c r="C1528"/>
    </row>
    <row r="1529" spans="3:3" x14ac:dyDescent="0.45">
      <c r="C1529"/>
    </row>
    <row r="1530" spans="3:3" x14ac:dyDescent="0.45">
      <c r="C1530"/>
    </row>
    <row r="1531" spans="3:3" x14ac:dyDescent="0.45">
      <c r="C1531"/>
    </row>
    <row r="1532" spans="3:3" x14ac:dyDescent="0.45">
      <c r="C1532"/>
    </row>
    <row r="1533" spans="3:3" x14ac:dyDescent="0.45">
      <c r="C1533"/>
    </row>
    <row r="1534" spans="3:3" x14ac:dyDescent="0.45">
      <c r="C1534"/>
    </row>
    <row r="1535" spans="3:3" x14ac:dyDescent="0.45">
      <c r="C1535"/>
    </row>
    <row r="1536" spans="3:3" x14ac:dyDescent="0.45">
      <c r="C1536"/>
    </row>
    <row r="1537" spans="3:3" x14ac:dyDescent="0.45">
      <c r="C1537"/>
    </row>
    <row r="1538" spans="3:3" x14ac:dyDescent="0.45">
      <c r="C1538"/>
    </row>
    <row r="1539" spans="3:3" x14ac:dyDescent="0.45">
      <c r="C1539"/>
    </row>
    <row r="1540" spans="3:3" x14ac:dyDescent="0.45">
      <c r="C1540"/>
    </row>
    <row r="1541" spans="3:3" x14ac:dyDescent="0.45">
      <c r="C1541"/>
    </row>
    <row r="1542" spans="3:3" x14ac:dyDescent="0.45">
      <c r="C1542"/>
    </row>
    <row r="1543" spans="3:3" x14ac:dyDescent="0.45">
      <c r="C1543"/>
    </row>
    <row r="1544" spans="3:3" x14ac:dyDescent="0.45">
      <c r="C1544"/>
    </row>
    <row r="1545" spans="3:3" x14ac:dyDescent="0.45">
      <c r="C1545"/>
    </row>
    <row r="1546" spans="3:3" x14ac:dyDescent="0.45">
      <c r="C1546"/>
    </row>
    <row r="1547" spans="3:3" x14ac:dyDescent="0.45">
      <c r="C1547"/>
    </row>
    <row r="1548" spans="3:3" x14ac:dyDescent="0.45">
      <c r="C1548"/>
    </row>
    <row r="1549" spans="3:3" x14ac:dyDescent="0.45">
      <c r="C1549"/>
    </row>
    <row r="1550" spans="3:3" x14ac:dyDescent="0.45">
      <c r="C1550"/>
    </row>
    <row r="1551" spans="3:3" x14ac:dyDescent="0.45">
      <c r="C1551"/>
    </row>
    <row r="1552" spans="3:3" x14ac:dyDescent="0.45">
      <c r="C1552"/>
    </row>
    <row r="1553" spans="3:3" x14ac:dyDescent="0.45">
      <c r="C1553"/>
    </row>
    <row r="1554" spans="3:3" x14ac:dyDescent="0.45">
      <c r="C1554"/>
    </row>
    <row r="1555" spans="3:3" x14ac:dyDescent="0.45">
      <c r="C1555"/>
    </row>
    <row r="1556" spans="3:3" x14ac:dyDescent="0.45">
      <c r="C1556"/>
    </row>
    <row r="1557" spans="3:3" x14ac:dyDescent="0.45">
      <c r="C1557"/>
    </row>
    <row r="1558" spans="3:3" x14ac:dyDescent="0.45">
      <c r="C1558"/>
    </row>
    <row r="1559" spans="3:3" x14ac:dyDescent="0.45">
      <c r="C1559"/>
    </row>
    <row r="1560" spans="3:3" x14ac:dyDescent="0.45">
      <c r="C1560"/>
    </row>
    <row r="1561" spans="3:3" x14ac:dyDescent="0.45">
      <c r="C1561"/>
    </row>
    <row r="1562" spans="3:3" x14ac:dyDescent="0.45">
      <c r="C1562"/>
    </row>
    <row r="1563" spans="3:3" x14ac:dyDescent="0.45">
      <c r="C1563"/>
    </row>
    <row r="1564" spans="3:3" x14ac:dyDescent="0.45">
      <c r="C1564"/>
    </row>
    <row r="1565" spans="3:3" x14ac:dyDescent="0.45">
      <c r="C1565"/>
    </row>
    <row r="1566" spans="3:3" x14ac:dyDescent="0.45">
      <c r="C1566"/>
    </row>
    <row r="1567" spans="3:3" x14ac:dyDescent="0.45">
      <c r="C1567"/>
    </row>
    <row r="1568" spans="3:3" x14ac:dyDescent="0.45">
      <c r="C1568"/>
    </row>
    <row r="1569" spans="3:3" x14ac:dyDescent="0.45">
      <c r="C1569"/>
    </row>
    <row r="1570" spans="3:3" x14ac:dyDescent="0.45">
      <c r="C1570"/>
    </row>
    <row r="1571" spans="3:3" x14ac:dyDescent="0.45">
      <c r="C1571"/>
    </row>
    <row r="1572" spans="3:3" x14ac:dyDescent="0.45">
      <c r="C1572"/>
    </row>
    <row r="1573" spans="3:3" x14ac:dyDescent="0.45">
      <c r="C1573"/>
    </row>
    <row r="1574" spans="3:3" x14ac:dyDescent="0.45">
      <c r="C1574"/>
    </row>
    <row r="1575" spans="3:3" x14ac:dyDescent="0.45">
      <c r="C1575"/>
    </row>
    <row r="1576" spans="3:3" x14ac:dyDescent="0.45">
      <c r="C1576"/>
    </row>
    <row r="1577" spans="3:3" x14ac:dyDescent="0.45">
      <c r="C1577"/>
    </row>
    <row r="1578" spans="3:3" x14ac:dyDescent="0.45">
      <c r="C1578"/>
    </row>
    <row r="1579" spans="3:3" x14ac:dyDescent="0.45">
      <c r="C1579"/>
    </row>
    <row r="1580" spans="3:3" x14ac:dyDescent="0.45">
      <c r="C1580"/>
    </row>
    <row r="1581" spans="3:3" x14ac:dyDescent="0.45">
      <c r="C1581"/>
    </row>
    <row r="1582" spans="3:3" x14ac:dyDescent="0.45">
      <c r="C1582"/>
    </row>
    <row r="1583" spans="3:3" x14ac:dyDescent="0.45">
      <c r="C1583"/>
    </row>
    <row r="1584" spans="3:3" x14ac:dyDescent="0.45">
      <c r="C1584"/>
    </row>
    <row r="1585" spans="3:3" x14ac:dyDescent="0.45">
      <c r="C1585"/>
    </row>
    <row r="1586" spans="3:3" x14ac:dyDescent="0.45">
      <c r="C1586"/>
    </row>
    <row r="1587" spans="3:3" x14ac:dyDescent="0.45">
      <c r="C1587"/>
    </row>
    <row r="1588" spans="3:3" x14ac:dyDescent="0.45">
      <c r="C1588"/>
    </row>
    <row r="1589" spans="3:3" x14ac:dyDescent="0.45">
      <c r="C1589"/>
    </row>
    <row r="1590" spans="3:3" x14ac:dyDescent="0.45">
      <c r="C1590"/>
    </row>
    <row r="1591" spans="3:3" x14ac:dyDescent="0.45">
      <c r="C1591"/>
    </row>
    <row r="1592" spans="3:3" x14ac:dyDescent="0.45">
      <c r="C1592"/>
    </row>
    <row r="1593" spans="3:3" x14ac:dyDescent="0.45">
      <c r="C1593"/>
    </row>
    <row r="1594" spans="3:3" x14ac:dyDescent="0.45">
      <c r="C1594"/>
    </row>
    <row r="1595" spans="3:3" x14ac:dyDescent="0.45">
      <c r="C1595"/>
    </row>
    <row r="1596" spans="3:3" x14ac:dyDescent="0.45">
      <c r="C1596"/>
    </row>
    <row r="1597" spans="3:3" x14ac:dyDescent="0.45">
      <c r="C1597"/>
    </row>
    <row r="1598" spans="3:3" x14ac:dyDescent="0.45">
      <c r="C1598"/>
    </row>
    <row r="1599" spans="3:3" x14ac:dyDescent="0.45">
      <c r="C1599"/>
    </row>
    <row r="1600" spans="3:3" x14ac:dyDescent="0.45">
      <c r="C1600"/>
    </row>
    <row r="1601" spans="3:3" x14ac:dyDescent="0.45">
      <c r="C1601"/>
    </row>
    <row r="1602" spans="3:3" x14ac:dyDescent="0.45">
      <c r="C1602"/>
    </row>
    <row r="1603" spans="3:3" x14ac:dyDescent="0.45">
      <c r="C1603"/>
    </row>
    <row r="1604" spans="3:3" x14ac:dyDescent="0.45">
      <c r="C1604"/>
    </row>
    <row r="1605" spans="3:3" x14ac:dyDescent="0.45">
      <c r="C1605"/>
    </row>
    <row r="1606" spans="3:3" x14ac:dyDescent="0.45">
      <c r="C1606"/>
    </row>
    <row r="1607" spans="3:3" x14ac:dyDescent="0.45">
      <c r="C1607"/>
    </row>
    <row r="1608" spans="3:3" x14ac:dyDescent="0.45">
      <c r="C1608"/>
    </row>
    <row r="1609" spans="3:3" x14ac:dyDescent="0.45">
      <c r="C1609"/>
    </row>
    <row r="1610" spans="3:3" x14ac:dyDescent="0.45">
      <c r="C1610"/>
    </row>
    <row r="1611" spans="3:3" x14ac:dyDescent="0.45">
      <c r="C1611"/>
    </row>
    <row r="1612" spans="3:3" x14ac:dyDescent="0.45">
      <c r="C1612"/>
    </row>
    <row r="1613" spans="3:3" x14ac:dyDescent="0.45">
      <c r="C1613"/>
    </row>
    <row r="1614" spans="3:3" x14ac:dyDescent="0.45">
      <c r="C1614"/>
    </row>
    <row r="1615" spans="3:3" x14ac:dyDescent="0.45">
      <c r="C1615"/>
    </row>
    <row r="1616" spans="3:3" x14ac:dyDescent="0.45">
      <c r="C1616"/>
    </row>
    <row r="1617" spans="3:3" x14ac:dyDescent="0.45">
      <c r="C1617"/>
    </row>
    <row r="1618" spans="3:3" x14ac:dyDescent="0.45">
      <c r="C1618"/>
    </row>
    <row r="1619" spans="3:3" x14ac:dyDescent="0.45">
      <c r="C1619"/>
    </row>
    <row r="1620" spans="3:3" x14ac:dyDescent="0.45">
      <c r="C1620"/>
    </row>
    <row r="1621" spans="3:3" x14ac:dyDescent="0.45">
      <c r="C1621"/>
    </row>
    <row r="1622" spans="3:3" x14ac:dyDescent="0.45">
      <c r="C1622"/>
    </row>
    <row r="1623" spans="3:3" x14ac:dyDescent="0.45">
      <c r="C1623"/>
    </row>
    <row r="1624" spans="3:3" x14ac:dyDescent="0.45">
      <c r="C1624"/>
    </row>
    <row r="1625" spans="3:3" x14ac:dyDescent="0.45">
      <c r="C1625"/>
    </row>
    <row r="1626" spans="3:3" x14ac:dyDescent="0.45">
      <c r="C1626"/>
    </row>
    <row r="1627" spans="3:3" x14ac:dyDescent="0.45">
      <c r="C1627"/>
    </row>
    <row r="1628" spans="3:3" x14ac:dyDescent="0.45">
      <c r="C1628"/>
    </row>
    <row r="1629" spans="3:3" x14ac:dyDescent="0.45">
      <c r="C1629"/>
    </row>
    <row r="1630" spans="3:3" x14ac:dyDescent="0.45">
      <c r="C1630"/>
    </row>
    <row r="1631" spans="3:3" x14ac:dyDescent="0.45">
      <c r="C1631"/>
    </row>
    <row r="1632" spans="3:3" x14ac:dyDescent="0.45">
      <c r="C1632"/>
    </row>
    <row r="1633" spans="3:3" x14ac:dyDescent="0.45">
      <c r="C1633"/>
    </row>
    <row r="1634" spans="3:3" x14ac:dyDescent="0.45">
      <c r="C1634"/>
    </row>
    <row r="1635" spans="3:3" x14ac:dyDescent="0.45">
      <c r="C1635"/>
    </row>
    <row r="1636" spans="3:3" x14ac:dyDescent="0.45">
      <c r="C1636"/>
    </row>
    <row r="1637" spans="3:3" x14ac:dyDescent="0.45">
      <c r="C1637"/>
    </row>
    <row r="1638" spans="3:3" x14ac:dyDescent="0.45">
      <c r="C1638"/>
    </row>
    <row r="1639" spans="3:3" x14ac:dyDescent="0.45">
      <c r="C1639"/>
    </row>
    <row r="1640" spans="3:3" x14ac:dyDescent="0.45">
      <c r="C1640"/>
    </row>
    <row r="1641" spans="3:3" x14ac:dyDescent="0.45">
      <c r="C1641"/>
    </row>
    <row r="1642" spans="3:3" x14ac:dyDescent="0.45">
      <c r="C1642"/>
    </row>
    <row r="1643" spans="3:3" x14ac:dyDescent="0.45">
      <c r="C1643"/>
    </row>
    <row r="1644" spans="3:3" x14ac:dyDescent="0.45">
      <c r="C1644"/>
    </row>
    <row r="1645" spans="3:3" x14ac:dyDescent="0.45">
      <c r="C1645"/>
    </row>
    <row r="1646" spans="3:3" x14ac:dyDescent="0.45">
      <c r="C1646"/>
    </row>
    <row r="1647" spans="3:3" x14ac:dyDescent="0.45">
      <c r="C1647"/>
    </row>
    <row r="1648" spans="3:3" x14ac:dyDescent="0.45">
      <c r="C1648"/>
    </row>
    <row r="1649" spans="3:3" x14ac:dyDescent="0.45">
      <c r="C1649"/>
    </row>
    <row r="1650" spans="3:3" x14ac:dyDescent="0.45">
      <c r="C1650"/>
    </row>
    <row r="1651" spans="3:3" x14ac:dyDescent="0.45">
      <c r="C1651"/>
    </row>
    <row r="1652" spans="3:3" x14ac:dyDescent="0.45">
      <c r="C1652"/>
    </row>
    <row r="1653" spans="3:3" x14ac:dyDescent="0.45">
      <c r="C1653"/>
    </row>
    <row r="1654" spans="3:3" x14ac:dyDescent="0.45">
      <c r="C1654"/>
    </row>
    <row r="1655" spans="3:3" x14ac:dyDescent="0.45">
      <c r="C1655"/>
    </row>
    <row r="1656" spans="3:3" x14ac:dyDescent="0.45">
      <c r="C1656"/>
    </row>
    <row r="1657" spans="3:3" x14ac:dyDescent="0.45">
      <c r="C1657"/>
    </row>
    <row r="1658" spans="3:3" x14ac:dyDescent="0.45">
      <c r="C1658"/>
    </row>
    <row r="1659" spans="3:3" x14ac:dyDescent="0.45">
      <c r="C1659"/>
    </row>
    <row r="1660" spans="3:3" x14ac:dyDescent="0.45">
      <c r="C1660"/>
    </row>
    <row r="1661" spans="3:3" x14ac:dyDescent="0.45">
      <c r="C1661"/>
    </row>
    <row r="1662" spans="3:3" x14ac:dyDescent="0.45">
      <c r="C1662"/>
    </row>
    <row r="1663" spans="3:3" x14ac:dyDescent="0.45">
      <c r="C1663"/>
    </row>
    <row r="1664" spans="3:3" x14ac:dyDescent="0.45">
      <c r="C1664"/>
    </row>
    <row r="1665" spans="3:3" x14ac:dyDescent="0.45">
      <c r="C1665"/>
    </row>
    <row r="1666" spans="3:3" x14ac:dyDescent="0.45">
      <c r="C1666"/>
    </row>
    <row r="1667" spans="3:3" x14ac:dyDescent="0.45">
      <c r="C1667"/>
    </row>
    <row r="1668" spans="3:3" x14ac:dyDescent="0.45">
      <c r="C1668"/>
    </row>
    <row r="1669" spans="3:3" x14ac:dyDescent="0.45">
      <c r="C1669"/>
    </row>
    <row r="1670" spans="3:3" x14ac:dyDescent="0.45">
      <c r="C1670"/>
    </row>
    <row r="1671" spans="3:3" x14ac:dyDescent="0.45">
      <c r="C1671"/>
    </row>
    <row r="1672" spans="3:3" x14ac:dyDescent="0.45">
      <c r="C1672"/>
    </row>
    <row r="1673" spans="3:3" x14ac:dyDescent="0.45">
      <c r="C1673"/>
    </row>
    <row r="1674" spans="3:3" x14ac:dyDescent="0.45">
      <c r="C1674"/>
    </row>
    <row r="1675" spans="3:3" x14ac:dyDescent="0.45">
      <c r="C1675"/>
    </row>
    <row r="1676" spans="3:3" x14ac:dyDescent="0.45">
      <c r="C1676"/>
    </row>
    <row r="1677" spans="3:3" x14ac:dyDescent="0.45">
      <c r="C1677"/>
    </row>
    <row r="1678" spans="3:3" x14ac:dyDescent="0.45">
      <c r="C1678"/>
    </row>
    <row r="1679" spans="3:3" x14ac:dyDescent="0.45">
      <c r="C1679"/>
    </row>
    <row r="1680" spans="3:3" x14ac:dyDescent="0.45">
      <c r="C1680"/>
    </row>
    <row r="1681" spans="3:3" x14ac:dyDescent="0.45">
      <c r="C1681"/>
    </row>
    <row r="1682" spans="3:3" x14ac:dyDescent="0.45">
      <c r="C1682"/>
    </row>
    <row r="1683" spans="3:3" x14ac:dyDescent="0.45">
      <c r="C1683"/>
    </row>
    <row r="1684" spans="3:3" x14ac:dyDescent="0.45">
      <c r="C1684"/>
    </row>
    <row r="1685" spans="3:3" x14ac:dyDescent="0.45">
      <c r="C1685"/>
    </row>
    <row r="1686" spans="3:3" x14ac:dyDescent="0.45">
      <c r="C1686"/>
    </row>
    <row r="1687" spans="3:3" x14ac:dyDescent="0.45">
      <c r="C1687"/>
    </row>
    <row r="1688" spans="3:3" x14ac:dyDescent="0.45">
      <c r="C1688"/>
    </row>
    <row r="1689" spans="3:3" x14ac:dyDescent="0.45">
      <c r="C1689"/>
    </row>
    <row r="1690" spans="3:3" x14ac:dyDescent="0.45">
      <c r="C1690"/>
    </row>
    <row r="1691" spans="3:3" x14ac:dyDescent="0.45">
      <c r="C1691"/>
    </row>
    <row r="1692" spans="3:3" x14ac:dyDescent="0.45">
      <c r="C1692"/>
    </row>
    <row r="1693" spans="3:3" x14ac:dyDescent="0.45">
      <c r="C1693"/>
    </row>
    <row r="1694" spans="3:3" x14ac:dyDescent="0.45">
      <c r="C1694"/>
    </row>
    <row r="1695" spans="3:3" x14ac:dyDescent="0.45">
      <c r="C1695"/>
    </row>
    <row r="1696" spans="3:3" x14ac:dyDescent="0.45">
      <c r="C1696"/>
    </row>
    <row r="1697" spans="3:3" x14ac:dyDescent="0.45">
      <c r="C1697"/>
    </row>
    <row r="1698" spans="3:3" x14ac:dyDescent="0.45">
      <c r="C1698"/>
    </row>
    <row r="1699" spans="3:3" x14ac:dyDescent="0.45">
      <c r="C1699"/>
    </row>
    <row r="1700" spans="3:3" x14ac:dyDescent="0.45">
      <c r="C1700"/>
    </row>
    <row r="1701" spans="3:3" x14ac:dyDescent="0.45">
      <c r="C1701"/>
    </row>
    <row r="1702" spans="3:3" x14ac:dyDescent="0.45">
      <c r="C1702"/>
    </row>
    <row r="1703" spans="3:3" x14ac:dyDescent="0.45">
      <c r="C1703"/>
    </row>
    <row r="1704" spans="3:3" x14ac:dyDescent="0.45">
      <c r="C1704"/>
    </row>
    <row r="1705" spans="3:3" x14ac:dyDescent="0.45">
      <c r="C1705"/>
    </row>
    <row r="1706" spans="3:3" x14ac:dyDescent="0.45">
      <c r="C1706"/>
    </row>
    <row r="1707" spans="3:3" x14ac:dyDescent="0.45">
      <c r="C1707"/>
    </row>
    <row r="1708" spans="3:3" x14ac:dyDescent="0.45">
      <c r="C1708"/>
    </row>
    <row r="1709" spans="3:3" x14ac:dyDescent="0.45">
      <c r="C1709"/>
    </row>
    <row r="1710" spans="3:3" x14ac:dyDescent="0.45">
      <c r="C1710"/>
    </row>
    <row r="1711" spans="3:3" x14ac:dyDescent="0.45">
      <c r="C1711"/>
    </row>
    <row r="1712" spans="3:3" x14ac:dyDescent="0.45">
      <c r="C1712"/>
    </row>
    <row r="1713" spans="3:3" x14ac:dyDescent="0.45">
      <c r="C1713"/>
    </row>
    <row r="1714" spans="3:3" x14ac:dyDescent="0.45">
      <c r="C1714"/>
    </row>
    <row r="1715" spans="3:3" x14ac:dyDescent="0.45">
      <c r="C1715"/>
    </row>
    <row r="1716" spans="3:3" x14ac:dyDescent="0.45">
      <c r="C1716"/>
    </row>
    <row r="1717" spans="3:3" x14ac:dyDescent="0.45">
      <c r="C1717"/>
    </row>
    <row r="1718" spans="3:3" x14ac:dyDescent="0.45">
      <c r="C1718"/>
    </row>
    <row r="1719" spans="3:3" x14ac:dyDescent="0.45">
      <c r="C1719"/>
    </row>
    <row r="1720" spans="3:3" x14ac:dyDescent="0.45">
      <c r="C1720"/>
    </row>
    <row r="1721" spans="3:3" x14ac:dyDescent="0.45">
      <c r="C1721"/>
    </row>
    <row r="1722" spans="3:3" x14ac:dyDescent="0.45">
      <c r="C1722"/>
    </row>
    <row r="1723" spans="3:3" x14ac:dyDescent="0.45">
      <c r="C1723"/>
    </row>
    <row r="1724" spans="3:3" x14ac:dyDescent="0.45">
      <c r="C1724"/>
    </row>
    <row r="1725" spans="3:3" x14ac:dyDescent="0.45">
      <c r="C1725"/>
    </row>
    <row r="1726" spans="3:3" x14ac:dyDescent="0.45">
      <c r="C1726"/>
    </row>
    <row r="1727" spans="3:3" x14ac:dyDescent="0.45">
      <c r="C1727"/>
    </row>
    <row r="1728" spans="3:3" x14ac:dyDescent="0.45">
      <c r="C1728"/>
    </row>
    <row r="1729" spans="3:3" x14ac:dyDescent="0.45">
      <c r="C1729"/>
    </row>
    <row r="1730" spans="3:3" x14ac:dyDescent="0.45">
      <c r="C1730"/>
    </row>
    <row r="1731" spans="3:3" x14ac:dyDescent="0.45">
      <c r="C1731"/>
    </row>
    <row r="1732" spans="3:3" x14ac:dyDescent="0.45">
      <c r="C1732"/>
    </row>
    <row r="1733" spans="3:3" x14ac:dyDescent="0.45">
      <c r="C1733"/>
    </row>
    <row r="1734" spans="3:3" x14ac:dyDescent="0.45">
      <c r="C1734"/>
    </row>
    <row r="1735" spans="3:3" x14ac:dyDescent="0.45">
      <c r="C1735"/>
    </row>
    <row r="1736" spans="3:3" x14ac:dyDescent="0.45">
      <c r="C1736"/>
    </row>
    <row r="1737" spans="3:3" x14ac:dyDescent="0.45">
      <c r="C1737"/>
    </row>
    <row r="1738" spans="3:3" x14ac:dyDescent="0.45">
      <c r="C1738"/>
    </row>
    <row r="1739" spans="3:3" x14ac:dyDescent="0.45">
      <c r="C1739"/>
    </row>
    <row r="1740" spans="3:3" x14ac:dyDescent="0.45">
      <c r="C1740"/>
    </row>
    <row r="1741" spans="3:3" x14ac:dyDescent="0.45">
      <c r="C1741"/>
    </row>
    <row r="1742" spans="3:3" x14ac:dyDescent="0.45">
      <c r="C1742"/>
    </row>
    <row r="1743" spans="3:3" x14ac:dyDescent="0.45">
      <c r="C1743"/>
    </row>
    <row r="1744" spans="3:3" x14ac:dyDescent="0.45">
      <c r="C1744"/>
    </row>
    <row r="1745" spans="3:3" x14ac:dyDescent="0.45">
      <c r="C1745"/>
    </row>
    <row r="1746" spans="3:3" x14ac:dyDescent="0.45">
      <c r="C1746"/>
    </row>
    <row r="1747" spans="3:3" x14ac:dyDescent="0.45">
      <c r="C1747"/>
    </row>
    <row r="1748" spans="3:3" x14ac:dyDescent="0.45">
      <c r="C1748"/>
    </row>
    <row r="1749" spans="3:3" x14ac:dyDescent="0.45">
      <c r="C1749"/>
    </row>
    <row r="1750" spans="3:3" x14ac:dyDescent="0.45">
      <c r="C1750"/>
    </row>
    <row r="1751" spans="3:3" x14ac:dyDescent="0.45">
      <c r="C1751"/>
    </row>
    <row r="1752" spans="3:3" x14ac:dyDescent="0.45">
      <c r="C1752"/>
    </row>
    <row r="1753" spans="3:3" x14ac:dyDescent="0.45">
      <c r="C1753"/>
    </row>
    <row r="1754" spans="3:3" x14ac:dyDescent="0.45">
      <c r="C1754"/>
    </row>
    <row r="1755" spans="3:3" x14ac:dyDescent="0.45">
      <c r="C1755"/>
    </row>
    <row r="1756" spans="3:3" x14ac:dyDescent="0.45">
      <c r="C1756"/>
    </row>
    <row r="1757" spans="3:3" x14ac:dyDescent="0.45">
      <c r="C1757"/>
    </row>
    <row r="1758" spans="3:3" x14ac:dyDescent="0.45">
      <c r="C1758"/>
    </row>
    <row r="1759" spans="3:3" x14ac:dyDescent="0.45">
      <c r="C1759"/>
    </row>
    <row r="1760" spans="3:3" x14ac:dyDescent="0.45">
      <c r="C1760"/>
    </row>
    <row r="1761" spans="3:3" x14ac:dyDescent="0.45">
      <c r="C1761"/>
    </row>
    <row r="1762" spans="3:3" x14ac:dyDescent="0.45">
      <c r="C1762"/>
    </row>
    <row r="1763" spans="3:3" x14ac:dyDescent="0.45">
      <c r="C1763"/>
    </row>
    <row r="1764" spans="3:3" x14ac:dyDescent="0.45">
      <c r="C1764"/>
    </row>
    <row r="1765" spans="3:3" x14ac:dyDescent="0.45">
      <c r="C1765"/>
    </row>
    <row r="1766" spans="3:3" x14ac:dyDescent="0.45">
      <c r="C1766"/>
    </row>
    <row r="1767" spans="3:3" x14ac:dyDescent="0.45">
      <c r="C1767"/>
    </row>
    <row r="1768" spans="3:3" x14ac:dyDescent="0.45">
      <c r="C1768"/>
    </row>
    <row r="1769" spans="3:3" x14ac:dyDescent="0.45">
      <c r="C1769"/>
    </row>
    <row r="1770" spans="3:3" x14ac:dyDescent="0.45">
      <c r="C1770"/>
    </row>
    <row r="1771" spans="3:3" x14ac:dyDescent="0.45">
      <c r="C1771"/>
    </row>
    <row r="1772" spans="3:3" x14ac:dyDescent="0.45">
      <c r="C1772"/>
    </row>
    <row r="1773" spans="3:3" x14ac:dyDescent="0.45">
      <c r="C1773"/>
    </row>
    <row r="1774" spans="3:3" x14ac:dyDescent="0.45">
      <c r="C1774"/>
    </row>
    <row r="1775" spans="3:3" x14ac:dyDescent="0.45">
      <c r="C1775"/>
    </row>
    <row r="1776" spans="3:3" x14ac:dyDescent="0.45">
      <c r="C1776"/>
    </row>
    <row r="1777" spans="3:3" x14ac:dyDescent="0.45">
      <c r="C1777"/>
    </row>
    <row r="1778" spans="3:3" x14ac:dyDescent="0.45">
      <c r="C1778"/>
    </row>
    <row r="1779" spans="3:3" x14ac:dyDescent="0.45">
      <c r="C1779"/>
    </row>
    <row r="1780" spans="3:3" x14ac:dyDescent="0.45">
      <c r="C1780"/>
    </row>
    <row r="1781" spans="3:3" x14ac:dyDescent="0.45">
      <c r="C1781"/>
    </row>
    <row r="1782" spans="3:3" x14ac:dyDescent="0.45">
      <c r="C1782"/>
    </row>
    <row r="1783" spans="3:3" x14ac:dyDescent="0.45">
      <c r="C1783"/>
    </row>
    <row r="1784" spans="3:3" x14ac:dyDescent="0.45">
      <c r="C1784"/>
    </row>
    <row r="1785" spans="3:3" x14ac:dyDescent="0.45">
      <c r="C1785"/>
    </row>
    <row r="1786" spans="3:3" x14ac:dyDescent="0.45">
      <c r="C1786"/>
    </row>
    <row r="1787" spans="3:3" x14ac:dyDescent="0.45">
      <c r="C1787"/>
    </row>
    <row r="1788" spans="3:3" x14ac:dyDescent="0.45">
      <c r="C1788"/>
    </row>
    <row r="1789" spans="3:3" x14ac:dyDescent="0.45">
      <c r="C1789"/>
    </row>
    <row r="1790" spans="3:3" x14ac:dyDescent="0.45">
      <c r="C1790"/>
    </row>
    <row r="1791" spans="3:3" x14ac:dyDescent="0.45">
      <c r="C1791"/>
    </row>
    <row r="1792" spans="3:3" x14ac:dyDescent="0.45">
      <c r="C1792"/>
    </row>
    <row r="1793" spans="3:3" x14ac:dyDescent="0.45">
      <c r="C1793"/>
    </row>
    <row r="1794" spans="3:3" x14ac:dyDescent="0.45">
      <c r="C1794"/>
    </row>
    <row r="1795" spans="3:3" x14ac:dyDescent="0.45">
      <c r="C1795"/>
    </row>
    <row r="1796" spans="3:3" x14ac:dyDescent="0.45">
      <c r="C1796"/>
    </row>
    <row r="1797" spans="3:3" x14ac:dyDescent="0.45">
      <c r="C1797"/>
    </row>
    <row r="1798" spans="3:3" x14ac:dyDescent="0.45">
      <c r="C1798"/>
    </row>
    <row r="1799" spans="3:3" x14ac:dyDescent="0.45">
      <c r="C1799"/>
    </row>
    <row r="1800" spans="3:3" x14ac:dyDescent="0.45">
      <c r="C1800"/>
    </row>
    <row r="1801" spans="3:3" x14ac:dyDescent="0.45">
      <c r="C1801"/>
    </row>
    <row r="1802" spans="3:3" x14ac:dyDescent="0.45">
      <c r="C1802"/>
    </row>
    <row r="1803" spans="3:3" x14ac:dyDescent="0.45">
      <c r="C1803"/>
    </row>
    <row r="1804" spans="3:3" x14ac:dyDescent="0.45">
      <c r="C1804"/>
    </row>
    <row r="1805" spans="3:3" x14ac:dyDescent="0.45">
      <c r="C1805"/>
    </row>
    <row r="1806" spans="3:3" x14ac:dyDescent="0.45">
      <c r="C1806"/>
    </row>
    <row r="1807" spans="3:3" x14ac:dyDescent="0.45">
      <c r="C1807"/>
    </row>
    <row r="1808" spans="3:3" x14ac:dyDescent="0.45">
      <c r="C1808"/>
    </row>
    <row r="1809" spans="3:3" x14ac:dyDescent="0.45">
      <c r="C1809"/>
    </row>
    <row r="1810" spans="3:3" x14ac:dyDescent="0.45">
      <c r="C1810"/>
    </row>
    <row r="1811" spans="3:3" x14ac:dyDescent="0.45">
      <c r="C1811"/>
    </row>
    <row r="1812" spans="3:3" x14ac:dyDescent="0.45">
      <c r="C1812"/>
    </row>
    <row r="1813" spans="3:3" x14ac:dyDescent="0.45">
      <c r="C1813"/>
    </row>
    <row r="1814" spans="3:3" x14ac:dyDescent="0.45">
      <c r="C1814"/>
    </row>
    <row r="1815" spans="3:3" x14ac:dyDescent="0.45">
      <c r="C1815"/>
    </row>
    <row r="1816" spans="3:3" x14ac:dyDescent="0.45">
      <c r="C1816"/>
    </row>
    <row r="1817" spans="3:3" x14ac:dyDescent="0.45">
      <c r="C1817"/>
    </row>
    <row r="1818" spans="3:3" x14ac:dyDescent="0.45">
      <c r="C1818"/>
    </row>
    <row r="1819" spans="3:3" x14ac:dyDescent="0.45">
      <c r="C1819"/>
    </row>
    <row r="1820" spans="3:3" x14ac:dyDescent="0.45">
      <c r="C1820"/>
    </row>
    <row r="1821" spans="3:3" x14ac:dyDescent="0.45">
      <c r="C1821"/>
    </row>
    <row r="1822" spans="3:3" x14ac:dyDescent="0.45">
      <c r="C1822"/>
    </row>
    <row r="1823" spans="3:3" x14ac:dyDescent="0.45">
      <c r="C1823"/>
    </row>
    <row r="1824" spans="3:3" x14ac:dyDescent="0.45">
      <c r="C1824"/>
    </row>
    <row r="1825" spans="3:3" x14ac:dyDescent="0.45">
      <c r="C1825"/>
    </row>
    <row r="1826" spans="3:3" x14ac:dyDescent="0.45">
      <c r="C1826"/>
    </row>
    <row r="1827" spans="3:3" x14ac:dyDescent="0.45">
      <c r="C1827"/>
    </row>
    <row r="1828" spans="3:3" x14ac:dyDescent="0.45">
      <c r="C1828"/>
    </row>
    <row r="1829" spans="3:3" x14ac:dyDescent="0.45">
      <c r="C1829"/>
    </row>
    <row r="1830" spans="3:3" x14ac:dyDescent="0.45">
      <c r="C1830"/>
    </row>
    <row r="1831" spans="3:3" x14ac:dyDescent="0.45">
      <c r="C1831"/>
    </row>
    <row r="1832" spans="3:3" x14ac:dyDescent="0.45">
      <c r="C1832"/>
    </row>
    <row r="1833" spans="3:3" x14ac:dyDescent="0.45">
      <c r="C1833"/>
    </row>
    <row r="1834" spans="3:3" x14ac:dyDescent="0.45">
      <c r="C1834"/>
    </row>
    <row r="1835" spans="3:3" x14ac:dyDescent="0.45">
      <c r="C1835"/>
    </row>
    <row r="1836" spans="3:3" x14ac:dyDescent="0.45">
      <c r="C1836"/>
    </row>
    <row r="1837" spans="3:3" x14ac:dyDescent="0.45">
      <c r="C1837"/>
    </row>
    <row r="1838" spans="3:3" x14ac:dyDescent="0.45">
      <c r="C1838"/>
    </row>
    <row r="1839" spans="3:3" x14ac:dyDescent="0.45">
      <c r="C1839"/>
    </row>
    <row r="1840" spans="3:3" x14ac:dyDescent="0.45">
      <c r="C1840"/>
    </row>
    <row r="1841" spans="3:3" x14ac:dyDescent="0.45">
      <c r="C1841"/>
    </row>
    <row r="1842" spans="3:3" x14ac:dyDescent="0.45">
      <c r="C1842"/>
    </row>
    <row r="1843" spans="3:3" x14ac:dyDescent="0.45">
      <c r="C1843"/>
    </row>
    <row r="1844" spans="3:3" x14ac:dyDescent="0.45">
      <c r="C1844"/>
    </row>
    <row r="1845" spans="3:3" x14ac:dyDescent="0.45">
      <c r="C1845"/>
    </row>
    <row r="1846" spans="3:3" x14ac:dyDescent="0.45">
      <c r="C1846"/>
    </row>
    <row r="1847" spans="3:3" x14ac:dyDescent="0.45">
      <c r="C1847"/>
    </row>
    <row r="1848" spans="3:3" x14ac:dyDescent="0.45">
      <c r="C1848"/>
    </row>
    <row r="1849" spans="3:3" x14ac:dyDescent="0.45">
      <c r="C1849"/>
    </row>
    <row r="1850" spans="3:3" x14ac:dyDescent="0.45">
      <c r="C1850"/>
    </row>
    <row r="1851" spans="3:3" x14ac:dyDescent="0.45">
      <c r="C1851"/>
    </row>
    <row r="1852" spans="3:3" x14ac:dyDescent="0.45">
      <c r="C1852"/>
    </row>
    <row r="1853" spans="3:3" x14ac:dyDescent="0.45">
      <c r="C1853"/>
    </row>
    <row r="1854" spans="3:3" x14ac:dyDescent="0.45">
      <c r="C1854"/>
    </row>
    <row r="1855" spans="3:3" x14ac:dyDescent="0.45">
      <c r="C1855"/>
    </row>
    <row r="1856" spans="3:3" x14ac:dyDescent="0.45">
      <c r="C1856"/>
    </row>
    <row r="1857" spans="3:3" x14ac:dyDescent="0.45">
      <c r="C1857"/>
    </row>
    <row r="1858" spans="3:3" x14ac:dyDescent="0.45">
      <c r="C1858"/>
    </row>
    <row r="1859" spans="3:3" x14ac:dyDescent="0.45">
      <c r="C1859"/>
    </row>
    <row r="1860" spans="3:3" x14ac:dyDescent="0.45">
      <c r="C1860"/>
    </row>
    <row r="1861" spans="3:3" x14ac:dyDescent="0.45">
      <c r="C1861"/>
    </row>
    <row r="1862" spans="3:3" x14ac:dyDescent="0.45">
      <c r="C1862"/>
    </row>
    <row r="1863" spans="3:3" x14ac:dyDescent="0.45">
      <c r="C1863"/>
    </row>
    <row r="1864" spans="3:3" x14ac:dyDescent="0.45">
      <c r="C1864"/>
    </row>
    <row r="1865" spans="3:3" x14ac:dyDescent="0.45">
      <c r="C1865"/>
    </row>
    <row r="1866" spans="3:3" x14ac:dyDescent="0.45">
      <c r="C1866"/>
    </row>
    <row r="1867" spans="3:3" x14ac:dyDescent="0.45">
      <c r="C1867"/>
    </row>
    <row r="1868" spans="3:3" x14ac:dyDescent="0.45">
      <c r="C1868"/>
    </row>
    <row r="1869" spans="3:3" x14ac:dyDescent="0.45">
      <c r="C1869"/>
    </row>
    <row r="1870" spans="3:3" x14ac:dyDescent="0.45">
      <c r="C1870"/>
    </row>
    <row r="1871" spans="3:3" x14ac:dyDescent="0.45">
      <c r="C1871"/>
    </row>
    <row r="1872" spans="3:3" x14ac:dyDescent="0.45">
      <c r="C1872"/>
    </row>
    <row r="1873" spans="3:3" x14ac:dyDescent="0.45">
      <c r="C1873"/>
    </row>
    <row r="1874" spans="3:3" x14ac:dyDescent="0.45">
      <c r="C1874"/>
    </row>
    <row r="1875" spans="3:3" x14ac:dyDescent="0.45">
      <c r="C1875"/>
    </row>
    <row r="1876" spans="3:3" x14ac:dyDescent="0.45">
      <c r="C1876"/>
    </row>
    <row r="1877" spans="3:3" x14ac:dyDescent="0.45">
      <c r="C1877"/>
    </row>
    <row r="1878" spans="3:3" x14ac:dyDescent="0.45">
      <c r="C1878"/>
    </row>
    <row r="1879" spans="3:3" x14ac:dyDescent="0.45">
      <c r="C1879"/>
    </row>
    <row r="1880" spans="3:3" x14ac:dyDescent="0.45">
      <c r="C1880"/>
    </row>
    <row r="1881" spans="3:3" x14ac:dyDescent="0.45">
      <c r="C1881"/>
    </row>
    <row r="1882" spans="3:3" x14ac:dyDescent="0.45">
      <c r="C1882"/>
    </row>
    <row r="1883" spans="3:3" x14ac:dyDescent="0.45">
      <c r="C1883"/>
    </row>
    <row r="1884" spans="3:3" x14ac:dyDescent="0.45">
      <c r="C1884"/>
    </row>
    <row r="1885" spans="3:3" x14ac:dyDescent="0.45">
      <c r="C1885"/>
    </row>
    <row r="1886" spans="3:3" x14ac:dyDescent="0.45">
      <c r="C1886"/>
    </row>
    <row r="1887" spans="3:3" x14ac:dyDescent="0.45">
      <c r="C1887"/>
    </row>
    <row r="1888" spans="3:3" x14ac:dyDescent="0.45">
      <c r="C1888"/>
    </row>
    <row r="1889" spans="3:3" x14ac:dyDescent="0.45">
      <c r="C1889"/>
    </row>
    <row r="1890" spans="3:3" x14ac:dyDescent="0.45">
      <c r="C1890"/>
    </row>
    <row r="1891" spans="3:3" x14ac:dyDescent="0.45">
      <c r="C1891"/>
    </row>
    <row r="1892" spans="3:3" x14ac:dyDescent="0.45">
      <c r="C1892"/>
    </row>
    <row r="1893" spans="3:3" x14ac:dyDescent="0.45">
      <c r="C1893"/>
    </row>
    <row r="1894" spans="3:3" x14ac:dyDescent="0.45">
      <c r="C1894"/>
    </row>
    <row r="1895" spans="3:3" x14ac:dyDescent="0.45">
      <c r="C1895"/>
    </row>
    <row r="1896" spans="3:3" x14ac:dyDescent="0.45">
      <c r="C1896"/>
    </row>
    <row r="1897" spans="3:3" x14ac:dyDescent="0.45">
      <c r="C1897"/>
    </row>
    <row r="1898" spans="3:3" x14ac:dyDescent="0.45">
      <c r="C1898"/>
    </row>
    <row r="1899" spans="3:3" x14ac:dyDescent="0.45">
      <c r="C1899"/>
    </row>
    <row r="1900" spans="3:3" x14ac:dyDescent="0.45">
      <c r="C1900"/>
    </row>
    <row r="1901" spans="3:3" x14ac:dyDescent="0.45">
      <c r="C1901"/>
    </row>
    <row r="1902" spans="3:3" x14ac:dyDescent="0.45">
      <c r="C1902"/>
    </row>
    <row r="1903" spans="3:3" x14ac:dyDescent="0.45">
      <c r="C1903"/>
    </row>
    <row r="1904" spans="3:3" x14ac:dyDescent="0.45">
      <c r="C1904"/>
    </row>
    <row r="1905" spans="3:3" x14ac:dyDescent="0.45">
      <c r="C1905"/>
    </row>
    <row r="1906" spans="3:3" x14ac:dyDescent="0.45">
      <c r="C1906"/>
    </row>
    <row r="1907" spans="3:3" x14ac:dyDescent="0.45">
      <c r="C1907"/>
    </row>
    <row r="1908" spans="3:3" x14ac:dyDescent="0.45">
      <c r="C1908"/>
    </row>
    <row r="1909" spans="3:3" x14ac:dyDescent="0.45">
      <c r="C1909"/>
    </row>
    <row r="1910" spans="3:3" x14ac:dyDescent="0.45">
      <c r="C1910"/>
    </row>
    <row r="1911" spans="3:3" x14ac:dyDescent="0.45">
      <c r="C1911"/>
    </row>
    <row r="1912" spans="3:3" x14ac:dyDescent="0.45">
      <c r="C1912"/>
    </row>
    <row r="1913" spans="3:3" x14ac:dyDescent="0.45">
      <c r="C1913"/>
    </row>
    <row r="1914" spans="3:3" x14ac:dyDescent="0.45">
      <c r="C1914"/>
    </row>
    <row r="1915" spans="3:3" x14ac:dyDescent="0.45">
      <c r="C1915"/>
    </row>
    <row r="1916" spans="3:3" x14ac:dyDescent="0.45">
      <c r="C1916"/>
    </row>
    <row r="1917" spans="3:3" x14ac:dyDescent="0.45">
      <c r="C1917"/>
    </row>
    <row r="1918" spans="3:3" x14ac:dyDescent="0.45">
      <c r="C1918"/>
    </row>
    <row r="1919" spans="3:3" x14ac:dyDescent="0.45">
      <c r="C1919"/>
    </row>
    <row r="1920" spans="3:3" x14ac:dyDescent="0.45">
      <c r="C1920"/>
    </row>
    <row r="1921" spans="3:3" x14ac:dyDescent="0.45">
      <c r="C1921"/>
    </row>
    <row r="1922" spans="3:3" x14ac:dyDescent="0.45">
      <c r="C1922"/>
    </row>
    <row r="1923" spans="3:3" x14ac:dyDescent="0.45">
      <c r="C1923"/>
    </row>
    <row r="1924" spans="3:3" x14ac:dyDescent="0.45">
      <c r="C1924"/>
    </row>
    <row r="1925" spans="3:3" x14ac:dyDescent="0.45">
      <c r="C1925"/>
    </row>
    <row r="1926" spans="3:3" x14ac:dyDescent="0.45">
      <c r="C1926"/>
    </row>
    <row r="1927" spans="3:3" x14ac:dyDescent="0.45">
      <c r="C1927"/>
    </row>
    <row r="1928" spans="3:3" x14ac:dyDescent="0.45">
      <c r="C1928"/>
    </row>
    <row r="1929" spans="3:3" x14ac:dyDescent="0.45">
      <c r="C1929"/>
    </row>
    <row r="1930" spans="3:3" x14ac:dyDescent="0.45">
      <c r="C1930"/>
    </row>
    <row r="1931" spans="3:3" x14ac:dyDescent="0.45">
      <c r="C1931"/>
    </row>
    <row r="1932" spans="3:3" x14ac:dyDescent="0.45">
      <c r="C1932"/>
    </row>
    <row r="1933" spans="3:3" x14ac:dyDescent="0.45">
      <c r="C1933"/>
    </row>
    <row r="1934" spans="3:3" x14ac:dyDescent="0.45">
      <c r="C1934"/>
    </row>
    <row r="1935" spans="3:3" x14ac:dyDescent="0.45">
      <c r="C1935"/>
    </row>
    <row r="1936" spans="3:3" x14ac:dyDescent="0.45">
      <c r="C1936"/>
    </row>
    <row r="1937" spans="3:3" x14ac:dyDescent="0.45">
      <c r="C1937"/>
    </row>
    <row r="1938" spans="3:3" x14ac:dyDescent="0.45">
      <c r="C1938"/>
    </row>
    <row r="1939" spans="3:3" x14ac:dyDescent="0.45">
      <c r="C1939"/>
    </row>
    <row r="1940" spans="3:3" x14ac:dyDescent="0.45">
      <c r="C1940"/>
    </row>
    <row r="1941" spans="3:3" x14ac:dyDescent="0.45">
      <c r="C1941"/>
    </row>
    <row r="1942" spans="3:3" x14ac:dyDescent="0.45">
      <c r="C1942"/>
    </row>
    <row r="1943" spans="3:3" x14ac:dyDescent="0.45">
      <c r="C1943"/>
    </row>
    <row r="1944" spans="3:3" x14ac:dyDescent="0.45">
      <c r="C1944"/>
    </row>
    <row r="1945" spans="3:3" x14ac:dyDescent="0.45">
      <c r="C1945"/>
    </row>
    <row r="1946" spans="3:3" x14ac:dyDescent="0.45">
      <c r="C1946"/>
    </row>
    <row r="1947" spans="3:3" x14ac:dyDescent="0.45">
      <c r="C1947"/>
    </row>
    <row r="1948" spans="3:3" x14ac:dyDescent="0.45">
      <c r="C1948"/>
    </row>
    <row r="1949" spans="3:3" x14ac:dyDescent="0.45">
      <c r="C1949"/>
    </row>
    <row r="1950" spans="3:3" x14ac:dyDescent="0.45">
      <c r="C1950"/>
    </row>
    <row r="1951" spans="3:3" x14ac:dyDescent="0.45">
      <c r="C1951"/>
    </row>
    <row r="1952" spans="3:3" x14ac:dyDescent="0.45">
      <c r="C1952"/>
    </row>
    <row r="1953" spans="3:3" x14ac:dyDescent="0.45">
      <c r="C1953"/>
    </row>
    <row r="1954" spans="3:3" x14ac:dyDescent="0.45">
      <c r="C1954"/>
    </row>
    <row r="1955" spans="3:3" x14ac:dyDescent="0.45">
      <c r="C1955"/>
    </row>
    <row r="1956" spans="3:3" x14ac:dyDescent="0.45">
      <c r="C1956"/>
    </row>
    <row r="1957" spans="3:3" x14ac:dyDescent="0.45">
      <c r="C1957"/>
    </row>
    <row r="1958" spans="3:3" x14ac:dyDescent="0.45">
      <c r="C1958"/>
    </row>
    <row r="1959" spans="3:3" x14ac:dyDescent="0.45">
      <c r="C1959"/>
    </row>
    <row r="1960" spans="3:3" x14ac:dyDescent="0.45">
      <c r="C1960"/>
    </row>
    <row r="1961" spans="3:3" x14ac:dyDescent="0.45">
      <c r="C1961"/>
    </row>
    <row r="1962" spans="3:3" x14ac:dyDescent="0.45">
      <c r="C1962"/>
    </row>
    <row r="1963" spans="3:3" x14ac:dyDescent="0.45">
      <c r="C1963"/>
    </row>
    <row r="1964" spans="3:3" x14ac:dyDescent="0.45">
      <c r="C1964"/>
    </row>
    <row r="1965" spans="3:3" x14ac:dyDescent="0.45">
      <c r="C1965"/>
    </row>
    <row r="1966" spans="3:3" x14ac:dyDescent="0.45">
      <c r="C1966"/>
    </row>
    <row r="1967" spans="3:3" x14ac:dyDescent="0.45">
      <c r="C1967"/>
    </row>
    <row r="1968" spans="3:3" x14ac:dyDescent="0.45">
      <c r="C1968"/>
    </row>
    <row r="1969" spans="3:3" x14ac:dyDescent="0.45">
      <c r="C1969"/>
    </row>
    <row r="1970" spans="3:3" x14ac:dyDescent="0.45">
      <c r="C1970"/>
    </row>
    <row r="1971" spans="3:3" x14ac:dyDescent="0.45">
      <c r="C1971"/>
    </row>
    <row r="1972" spans="3:3" x14ac:dyDescent="0.45">
      <c r="C1972"/>
    </row>
    <row r="1973" spans="3:3" x14ac:dyDescent="0.45">
      <c r="C1973"/>
    </row>
    <row r="1974" spans="3:3" x14ac:dyDescent="0.45">
      <c r="C1974"/>
    </row>
    <row r="1975" spans="3:3" x14ac:dyDescent="0.45">
      <c r="C1975"/>
    </row>
    <row r="1976" spans="3:3" x14ac:dyDescent="0.45">
      <c r="C1976"/>
    </row>
    <row r="1977" spans="3:3" x14ac:dyDescent="0.45">
      <c r="C1977"/>
    </row>
    <row r="1978" spans="3:3" x14ac:dyDescent="0.45">
      <c r="C1978"/>
    </row>
    <row r="1979" spans="3:3" x14ac:dyDescent="0.45">
      <c r="C1979"/>
    </row>
    <row r="1980" spans="3:3" x14ac:dyDescent="0.45">
      <c r="C1980"/>
    </row>
    <row r="1981" spans="3:3" x14ac:dyDescent="0.45">
      <c r="C1981"/>
    </row>
    <row r="1982" spans="3:3" x14ac:dyDescent="0.45">
      <c r="C1982"/>
    </row>
    <row r="1983" spans="3:3" x14ac:dyDescent="0.45">
      <c r="C1983"/>
    </row>
    <row r="1984" spans="3:3" x14ac:dyDescent="0.45">
      <c r="C1984"/>
    </row>
    <row r="1985" spans="3:3" x14ac:dyDescent="0.45">
      <c r="C1985"/>
    </row>
    <row r="1986" spans="3:3" x14ac:dyDescent="0.45">
      <c r="C1986"/>
    </row>
  </sheetData>
  <sortState xmlns:xlrd2="http://schemas.microsoft.com/office/spreadsheetml/2017/richdata2" ref="C6:C1986">
    <sortCondition ref="C6"/>
  </sortState>
  <mergeCells count="1">
    <mergeCell ref="B2:C2"/>
  </mergeCells>
  <phoneticPr fontId="11"/>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8">
    <pageSetUpPr fitToPage="1"/>
  </sheetPr>
  <dimension ref="A1:H20"/>
  <sheetViews>
    <sheetView workbookViewId="0">
      <selection activeCell="C20" sqref="C20"/>
    </sheetView>
  </sheetViews>
  <sheetFormatPr defaultColWidth="9" defaultRowHeight="18.75" x14ac:dyDescent="0.45"/>
  <cols>
    <col min="2" max="2" width="18.875" customWidth="1"/>
    <col min="3" max="3" width="9.5" customWidth="1"/>
    <col min="4" max="4" width="9" style="1"/>
  </cols>
  <sheetData>
    <row r="1" spans="1:8" ht="19.5" customHeight="1" thickBot="1" x14ac:dyDescent="0.5">
      <c r="B1" s="782" t="s">
        <v>169</v>
      </c>
      <c r="C1" s="727" t="s">
        <v>166</v>
      </c>
      <c r="D1" s="750"/>
    </row>
    <row r="2" spans="1:8" s="189" customFormat="1" ht="24" customHeight="1" thickBot="1" x14ac:dyDescent="0.2">
      <c r="B2" s="783"/>
      <c r="C2" s="190" t="s">
        <v>168</v>
      </c>
      <c r="D2" s="191" t="s">
        <v>167</v>
      </c>
    </row>
    <row r="3" spans="1:8" s="192" customFormat="1" ht="26.25" customHeight="1" x14ac:dyDescent="0.15">
      <c r="A3" s="192" t="s">
        <v>1151</v>
      </c>
      <c r="B3" s="193" t="s">
        <v>69</v>
      </c>
      <c r="C3" s="193">
        <v>100</v>
      </c>
      <c r="D3" s="194">
        <v>200</v>
      </c>
    </row>
    <row r="4" spans="1:8" s="192" customFormat="1" ht="26.25" customHeight="1" x14ac:dyDescent="0.15">
      <c r="A4" s="192" t="s">
        <v>1151</v>
      </c>
      <c r="B4" s="195" t="s">
        <v>72</v>
      </c>
      <c r="C4" s="195">
        <v>140</v>
      </c>
      <c r="D4" s="196">
        <v>240</v>
      </c>
      <c r="E4" s="197" t="s">
        <v>1291</v>
      </c>
    </row>
    <row r="5" spans="1:8" s="192" customFormat="1" ht="26.25" customHeight="1" x14ac:dyDescent="0.15">
      <c r="A5" s="192" t="s">
        <v>1151</v>
      </c>
      <c r="B5" s="195" t="s">
        <v>1139</v>
      </c>
      <c r="C5" s="195">
        <v>15</v>
      </c>
      <c r="D5" s="196">
        <v>20</v>
      </c>
    </row>
    <row r="6" spans="1:8" s="192" customFormat="1" ht="26.25" customHeight="1" x14ac:dyDescent="0.15">
      <c r="A6" s="192" t="s">
        <v>1151</v>
      </c>
      <c r="B6" s="195" t="s">
        <v>110</v>
      </c>
      <c r="C6" s="195">
        <v>20</v>
      </c>
      <c r="D6" s="196">
        <v>30</v>
      </c>
    </row>
    <row r="7" spans="1:8" s="192" customFormat="1" ht="26.25" customHeight="1" x14ac:dyDescent="0.15">
      <c r="A7" s="192" t="s">
        <v>1151</v>
      </c>
      <c r="B7" s="195" t="s">
        <v>38</v>
      </c>
      <c r="C7" s="195">
        <v>30</v>
      </c>
      <c r="D7" s="196">
        <v>50</v>
      </c>
    </row>
    <row r="8" spans="1:8" s="192" customFormat="1" ht="26.25" customHeight="1" x14ac:dyDescent="0.15">
      <c r="A8" s="192" t="s">
        <v>1151</v>
      </c>
      <c r="B8" s="195" t="s">
        <v>41</v>
      </c>
      <c r="C8" s="195">
        <v>30</v>
      </c>
      <c r="D8" s="196">
        <v>30</v>
      </c>
    </row>
    <row r="9" spans="1:8" s="192" customFormat="1" ht="26.25" customHeight="1" thickBot="1" x14ac:dyDescent="0.2">
      <c r="A9" s="192" t="s">
        <v>1151</v>
      </c>
      <c r="B9" s="198" t="s">
        <v>60</v>
      </c>
      <c r="C9" s="198">
        <v>40</v>
      </c>
      <c r="D9" s="199">
        <v>100</v>
      </c>
    </row>
    <row r="10" spans="1:8" s="192" customFormat="1" ht="60.75" hidden="1" customHeight="1" x14ac:dyDescent="0.15">
      <c r="B10" s="781"/>
      <c r="C10" s="781"/>
      <c r="D10" s="781"/>
      <c r="E10" s="781"/>
      <c r="F10" s="781"/>
      <c r="G10" s="781"/>
      <c r="H10" s="781"/>
    </row>
    <row r="11" spans="1:8" s="192" customFormat="1" ht="39.75" customHeight="1" thickBot="1" x14ac:dyDescent="0.4">
      <c r="B11" s="784" t="s">
        <v>1138</v>
      </c>
      <c r="C11" s="784"/>
      <c r="D11" s="784"/>
      <c r="E11" s="784"/>
      <c r="F11" s="784"/>
      <c r="G11" s="784"/>
      <c r="H11" s="784"/>
    </row>
    <row r="12" spans="1:8" s="192" customFormat="1" ht="26.25" customHeight="1" x14ac:dyDescent="0.45">
      <c r="A12" s="192" t="s">
        <v>1152</v>
      </c>
      <c r="B12" s="200" t="s">
        <v>70</v>
      </c>
      <c r="C12" s="201">
        <v>100</v>
      </c>
      <c r="D12" s="202">
        <v>200</v>
      </c>
    </row>
    <row r="13" spans="1:8" s="192" customFormat="1" ht="26.25" customHeight="1" x14ac:dyDescent="0.15">
      <c r="A13" s="192" t="s">
        <v>1152</v>
      </c>
      <c r="B13" s="195" t="s">
        <v>104</v>
      </c>
      <c r="C13" s="196">
        <v>55</v>
      </c>
      <c r="D13" s="174">
        <v>100</v>
      </c>
    </row>
    <row r="14" spans="1:8" s="192" customFormat="1" ht="26.25" customHeight="1" x14ac:dyDescent="0.15">
      <c r="A14" s="192" t="s">
        <v>1152</v>
      </c>
      <c r="B14" s="195" t="s">
        <v>103</v>
      </c>
      <c r="C14" s="196">
        <v>50</v>
      </c>
      <c r="D14" s="174">
        <v>100</v>
      </c>
    </row>
    <row r="15" spans="1:8" s="192" customFormat="1" ht="26.25" customHeight="1" x14ac:dyDescent="0.15">
      <c r="A15" s="192" t="s">
        <v>1152</v>
      </c>
      <c r="B15" s="203" t="s">
        <v>102</v>
      </c>
      <c r="C15" s="204">
        <v>50</v>
      </c>
      <c r="D15" s="205">
        <v>100</v>
      </c>
    </row>
    <row r="16" spans="1:8" s="192" customFormat="1" ht="26.25" customHeight="1" thickBot="1" x14ac:dyDescent="0.2">
      <c r="A16" s="192" t="s">
        <v>1152</v>
      </c>
      <c r="B16" s="198" t="s">
        <v>1139</v>
      </c>
      <c r="C16" s="199">
        <v>15</v>
      </c>
      <c r="D16" s="206">
        <v>20</v>
      </c>
    </row>
    <row r="17" spans="2:4" s="192" customFormat="1" ht="26.25" customHeight="1" x14ac:dyDescent="0.15">
      <c r="D17" s="207"/>
    </row>
    <row r="18" spans="2:4" s="192" customFormat="1" ht="26.25" customHeight="1" x14ac:dyDescent="0.15">
      <c r="D18" s="207"/>
    </row>
    <row r="19" spans="2:4" s="192" customFormat="1" ht="26.25" customHeight="1" x14ac:dyDescent="0.15">
      <c r="D19" s="207"/>
    </row>
    <row r="20" spans="2:4" x14ac:dyDescent="0.45">
      <c r="B20" s="192"/>
      <c r="C20" s="192"/>
    </row>
  </sheetData>
  <sheetProtection password="C3B3" sheet="1" objects="1" scenarios="1" selectLockedCells="1" selectUnlockedCells="1"/>
  <mergeCells count="4">
    <mergeCell ref="B10:H10"/>
    <mergeCell ref="B1:B2"/>
    <mergeCell ref="C1:D1"/>
    <mergeCell ref="B11:H11"/>
  </mergeCells>
  <phoneticPr fontId="11"/>
  <pageMargins left="0.7" right="0.7" top="0.75" bottom="0.7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6"/>
  <dimension ref="B1:D17"/>
  <sheetViews>
    <sheetView workbookViewId="0">
      <selection activeCell="H15" sqref="H15"/>
    </sheetView>
  </sheetViews>
  <sheetFormatPr defaultColWidth="9" defaultRowHeight="13.5" x14ac:dyDescent="0.15"/>
  <cols>
    <col min="1" max="1" width="2.625" customWidth="1"/>
    <col min="2" max="2" width="33.875" customWidth="1"/>
    <col min="3" max="3" width="12.125" customWidth="1"/>
    <col min="4" max="4" width="12.25" customWidth="1"/>
  </cols>
  <sheetData>
    <row r="1" spans="2:4" ht="11.25" customHeight="1" thickBot="1" x14ac:dyDescent="0.2"/>
    <row r="2" spans="2:4" s="189" customFormat="1" ht="33" customHeight="1" thickBot="1" x14ac:dyDescent="0.2">
      <c r="B2" s="208" t="s">
        <v>1284</v>
      </c>
      <c r="C2" s="209" t="s">
        <v>12</v>
      </c>
      <c r="D2" s="210" t="s">
        <v>14</v>
      </c>
    </row>
    <row r="3" spans="2:4" s="192" customFormat="1" ht="26.25" customHeight="1" x14ac:dyDescent="0.15">
      <c r="B3" s="193" t="s">
        <v>29</v>
      </c>
      <c r="C3" s="211">
        <v>14</v>
      </c>
      <c r="D3" s="212">
        <v>8.5999999999999993E-2</v>
      </c>
    </row>
    <row r="4" spans="2:4" s="192" customFormat="1" ht="26.25" customHeight="1" x14ac:dyDescent="0.15">
      <c r="B4" s="195" t="s">
        <v>31</v>
      </c>
      <c r="C4" s="213">
        <v>13</v>
      </c>
      <c r="D4" s="214">
        <v>3.6999999999999998E-2</v>
      </c>
    </row>
    <row r="5" spans="2:4" s="192" customFormat="1" ht="26.25" customHeight="1" x14ac:dyDescent="0.15">
      <c r="B5" s="195" t="s">
        <v>30</v>
      </c>
      <c r="C5" s="215">
        <v>77</v>
      </c>
      <c r="D5" s="216">
        <v>7.0999999999999994E-2</v>
      </c>
    </row>
    <row r="6" spans="2:4" s="192" customFormat="1" ht="26.25" customHeight="1" x14ac:dyDescent="0.15">
      <c r="B6" s="195" t="s">
        <v>32</v>
      </c>
      <c r="C6" s="213">
        <v>130</v>
      </c>
      <c r="D6" s="214">
        <v>8.4999999999999995E-4</v>
      </c>
    </row>
    <row r="7" spans="2:4" s="192" customFormat="1" ht="26.25" customHeight="1" x14ac:dyDescent="0.15">
      <c r="B7" s="195" t="s">
        <v>33</v>
      </c>
      <c r="C7" s="215">
        <v>140</v>
      </c>
      <c r="D7" s="216">
        <v>1.2999999999999999E-3</v>
      </c>
    </row>
    <row r="8" spans="2:4" s="192" customFormat="1" ht="26.25" customHeight="1" thickBot="1" x14ac:dyDescent="0.2">
      <c r="B8" s="198" t="s">
        <v>1386</v>
      </c>
      <c r="C8" s="217">
        <v>0</v>
      </c>
      <c r="D8" s="218">
        <v>0</v>
      </c>
    </row>
    <row r="9" spans="2:4" s="192" customFormat="1" ht="39.75" customHeight="1" x14ac:dyDescent="0.15">
      <c r="B9" s="207"/>
      <c r="C9" s="207"/>
      <c r="D9" s="207"/>
    </row>
    <row r="10" spans="2:4" s="192" customFormat="1" ht="39.75" customHeight="1" x14ac:dyDescent="0.15">
      <c r="B10" s="207"/>
    </row>
    <row r="11" spans="2:4" s="192" customFormat="1" ht="39.75" customHeight="1" x14ac:dyDescent="0.15">
      <c r="B11" s="207"/>
    </row>
    <row r="12" spans="2:4" s="192" customFormat="1" ht="39.75" customHeight="1" x14ac:dyDescent="0.15"/>
    <row r="13" spans="2:4" s="192" customFormat="1" ht="39.75" customHeight="1" x14ac:dyDescent="0.15"/>
    <row r="14" spans="2:4" s="192" customFormat="1" ht="39.75" customHeight="1" x14ac:dyDescent="0.15"/>
    <row r="15" spans="2:4" s="192" customFormat="1" ht="39.75" customHeight="1" x14ac:dyDescent="0.15"/>
    <row r="16" spans="2:4" s="192" customFormat="1" ht="39.75" customHeight="1" x14ac:dyDescent="0.15"/>
    <row r="17" s="192" customFormat="1" ht="39.75" customHeight="1" x14ac:dyDescent="0.15"/>
  </sheetData>
  <sheetProtection password="C3B3" sheet="1" objects="1" scenarios="1" selectLockedCells="1" selectUnlockedCells="1"/>
  <phoneticPr fontId="11"/>
  <pageMargins left="0.7" right="0.7" top="0.75" bottom="0.75" header="0.3" footer="0.3"/>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7">
    <pageSetUpPr fitToPage="1"/>
  </sheetPr>
  <dimension ref="B1:H27"/>
  <sheetViews>
    <sheetView workbookViewId="0">
      <selection activeCell="F13" sqref="F13"/>
    </sheetView>
  </sheetViews>
  <sheetFormatPr defaultColWidth="9" defaultRowHeight="18.75" x14ac:dyDescent="0.45"/>
  <cols>
    <col min="1" max="1" width="5.125" style="416" customWidth="1"/>
    <col min="2" max="2" width="28.875" style="257" customWidth="1"/>
    <col min="3" max="6" width="9" style="257"/>
    <col min="7" max="16384" width="9" style="416"/>
  </cols>
  <sheetData>
    <row r="1" spans="2:8" s="422" customFormat="1" ht="21" customHeight="1" x14ac:dyDescent="0.15">
      <c r="B1" s="790" t="s">
        <v>146</v>
      </c>
      <c r="C1" s="521" t="s">
        <v>64</v>
      </c>
      <c r="D1" s="785"/>
      <c r="E1" s="785"/>
      <c r="F1" s="786"/>
    </row>
    <row r="2" spans="2:8" s="423" customFormat="1" ht="18" customHeight="1" x14ac:dyDescent="0.15">
      <c r="B2" s="791"/>
      <c r="C2" s="787" t="s">
        <v>65</v>
      </c>
      <c r="D2" s="788"/>
      <c r="E2" s="788"/>
      <c r="F2" s="789"/>
    </row>
    <row r="3" spans="2:8" s="423" customFormat="1" ht="18" customHeight="1" thickBot="1" x14ac:dyDescent="0.2">
      <c r="B3" s="792"/>
      <c r="C3" s="424" t="s">
        <v>11</v>
      </c>
      <c r="D3" s="425" t="s">
        <v>15</v>
      </c>
      <c r="E3" s="425" t="s">
        <v>12</v>
      </c>
      <c r="F3" s="426" t="s">
        <v>63</v>
      </c>
    </row>
    <row r="4" spans="2:8" s="423" customFormat="1" ht="26.25" customHeight="1" x14ac:dyDescent="0.15">
      <c r="B4" s="427" t="s">
        <v>18</v>
      </c>
      <c r="C4" s="428">
        <v>0.53</v>
      </c>
      <c r="D4" s="429">
        <v>12</v>
      </c>
      <c r="E4" s="429">
        <v>11</v>
      </c>
      <c r="F4" s="430">
        <v>1.7999999999999999E-2</v>
      </c>
      <c r="G4" s="431" t="s">
        <v>124</v>
      </c>
    </row>
    <row r="5" spans="2:8" s="423" customFormat="1" ht="26.25" customHeight="1" x14ac:dyDescent="0.15">
      <c r="B5" s="432" t="s">
        <v>16</v>
      </c>
      <c r="C5" s="433">
        <v>3.4000000000000002E-2</v>
      </c>
      <c r="D5" s="434">
        <v>0.44</v>
      </c>
      <c r="E5" s="434">
        <v>6.5</v>
      </c>
      <c r="F5" s="435">
        <v>3.6000000000000002E-4</v>
      </c>
      <c r="G5" s="431" t="s">
        <v>136</v>
      </c>
    </row>
    <row r="6" spans="2:8" s="423" customFormat="1" ht="26.25" customHeight="1" x14ac:dyDescent="0.15">
      <c r="B6" s="432" t="s">
        <v>17</v>
      </c>
      <c r="C6" s="433">
        <v>3.9</v>
      </c>
      <c r="D6" s="434">
        <v>82</v>
      </c>
      <c r="E6" s="434">
        <v>23</v>
      </c>
      <c r="F6" s="435">
        <v>0.67</v>
      </c>
      <c r="G6" s="431" t="s">
        <v>124</v>
      </c>
    </row>
    <row r="7" spans="2:8" s="423" customFormat="1" ht="26.25" customHeight="1" x14ac:dyDescent="0.15">
      <c r="B7" s="432" t="s">
        <v>19</v>
      </c>
      <c r="C7" s="433">
        <v>2.1</v>
      </c>
      <c r="D7" s="434">
        <v>150</v>
      </c>
      <c r="E7" s="434">
        <v>12</v>
      </c>
      <c r="F7" s="435">
        <v>0.47</v>
      </c>
      <c r="G7" s="431" t="s">
        <v>124</v>
      </c>
    </row>
    <row r="8" spans="2:8" s="423" customFormat="1" ht="26.25" customHeight="1" x14ac:dyDescent="0.15">
      <c r="B8" s="432" t="s">
        <v>20</v>
      </c>
      <c r="C8" s="433">
        <v>38</v>
      </c>
      <c r="D8" s="434">
        <v>470</v>
      </c>
      <c r="E8" s="434">
        <v>80</v>
      </c>
      <c r="F8" s="435">
        <v>0.45</v>
      </c>
      <c r="G8" s="431" t="s">
        <v>124</v>
      </c>
    </row>
    <row r="9" spans="2:8" ht="26.25" hidden="1" customHeight="1" x14ac:dyDescent="0.15">
      <c r="B9" s="436" t="s">
        <v>1547</v>
      </c>
      <c r="C9" s="437">
        <v>0.14000000000000001</v>
      </c>
      <c r="D9" s="438">
        <v>0.92</v>
      </c>
      <c r="E9" s="438">
        <v>6.4000000000000001E-2</v>
      </c>
      <c r="F9" s="439">
        <v>2.2000000000000001E-4</v>
      </c>
      <c r="G9" s="440" t="s">
        <v>134</v>
      </c>
      <c r="H9" s="441" t="s">
        <v>1548</v>
      </c>
    </row>
    <row r="10" spans="2:8" s="423" customFormat="1" ht="26.25" customHeight="1" x14ac:dyDescent="0.15">
      <c r="B10" s="432" t="s">
        <v>21</v>
      </c>
      <c r="C10" s="433">
        <v>78</v>
      </c>
      <c r="D10" s="434">
        <v>850</v>
      </c>
      <c r="E10" s="434">
        <v>87</v>
      </c>
      <c r="F10" s="435">
        <v>1.8</v>
      </c>
      <c r="G10" s="431" t="s">
        <v>124</v>
      </c>
    </row>
    <row r="11" spans="2:8" ht="26.25" hidden="1" customHeight="1" x14ac:dyDescent="0.15">
      <c r="B11" s="442" t="s">
        <v>1549</v>
      </c>
      <c r="C11" s="443">
        <v>0.27</v>
      </c>
      <c r="D11" s="444">
        <v>1.5</v>
      </c>
      <c r="E11" s="444">
        <v>0.17</v>
      </c>
      <c r="F11" s="445">
        <v>2.8E-3</v>
      </c>
      <c r="G11" s="440" t="s">
        <v>134</v>
      </c>
      <c r="H11" s="441" t="s">
        <v>1550</v>
      </c>
    </row>
    <row r="12" spans="2:8" s="423" customFormat="1" ht="26.25" customHeight="1" x14ac:dyDescent="0.15">
      <c r="B12" s="427" t="s">
        <v>22</v>
      </c>
      <c r="C12" s="428">
        <v>6.6000000000000003E-2</v>
      </c>
      <c r="D12" s="429">
        <v>1.6</v>
      </c>
      <c r="E12" s="429">
        <v>1.4</v>
      </c>
      <c r="F12" s="430">
        <v>5.0000000000000001E-3</v>
      </c>
      <c r="G12" s="431" t="s">
        <v>124</v>
      </c>
    </row>
    <row r="13" spans="2:8" s="423" customFormat="1" ht="26.25" customHeight="1" x14ac:dyDescent="0.15">
      <c r="B13" s="432" t="s">
        <v>1543</v>
      </c>
      <c r="C13" s="446">
        <v>0.43</v>
      </c>
      <c r="D13" s="447">
        <v>2.4</v>
      </c>
      <c r="E13" s="447">
        <v>0.18</v>
      </c>
      <c r="F13" s="435">
        <v>1.6999999999999999E-3</v>
      </c>
      <c r="G13" s="431" t="s">
        <v>1552</v>
      </c>
    </row>
    <row r="14" spans="2:8" s="423" customFormat="1" ht="26.25" customHeight="1" x14ac:dyDescent="0.15">
      <c r="B14" s="432" t="s">
        <v>23</v>
      </c>
      <c r="C14" s="433">
        <v>1.6</v>
      </c>
      <c r="D14" s="434">
        <v>25</v>
      </c>
      <c r="E14" s="434">
        <v>130</v>
      </c>
      <c r="F14" s="435">
        <v>0.48</v>
      </c>
      <c r="G14" s="431" t="s">
        <v>124</v>
      </c>
    </row>
    <row r="15" spans="2:8" s="423" customFormat="1" ht="26.25" customHeight="1" x14ac:dyDescent="0.15">
      <c r="B15" s="432" t="s">
        <v>24</v>
      </c>
      <c r="C15" s="433">
        <v>0.04</v>
      </c>
      <c r="D15" s="434">
        <v>3.7</v>
      </c>
      <c r="E15" s="434">
        <v>4.5999999999999996</v>
      </c>
      <c r="F15" s="435">
        <v>2.7E-2</v>
      </c>
      <c r="G15" s="431" t="s">
        <v>124</v>
      </c>
    </row>
    <row r="16" spans="2:8" s="423" customFormat="1" ht="26.25" customHeight="1" x14ac:dyDescent="0.15">
      <c r="B16" s="432" t="s">
        <v>25</v>
      </c>
      <c r="C16" s="433">
        <v>0.24</v>
      </c>
      <c r="D16" s="434">
        <v>2.9</v>
      </c>
      <c r="E16" s="434">
        <v>0.39</v>
      </c>
      <c r="F16" s="435">
        <v>8.8999999999999999E-3</v>
      </c>
      <c r="G16" s="431" t="s">
        <v>124</v>
      </c>
    </row>
    <row r="17" spans="2:8" s="423" customFormat="1" ht="26.25" customHeight="1" x14ac:dyDescent="0.15">
      <c r="B17" s="432" t="s">
        <v>26</v>
      </c>
      <c r="C17" s="433">
        <v>2.3E-2</v>
      </c>
      <c r="D17" s="434">
        <v>0.3</v>
      </c>
      <c r="E17" s="434">
        <v>5.6</v>
      </c>
      <c r="F17" s="435">
        <v>2.1000000000000001E-4</v>
      </c>
      <c r="G17" s="431" t="s">
        <v>136</v>
      </c>
    </row>
    <row r="18" spans="2:8" s="423" customFormat="1" ht="26.25" customHeight="1" x14ac:dyDescent="0.15">
      <c r="B18" s="432" t="s">
        <v>28</v>
      </c>
      <c r="C18" s="433">
        <v>1.4</v>
      </c>
      <c r="D18" s="434">
        <v>37</v>
      </c>
      <c r="E18" s="434">
        <v>14</v>
      </c>
      <c r="F18" s="435">
        <v>0.24</v>
      </c>
      <c r="G18" s="431" t="s">
        <v>124</v>
      </c>
    </row>
    <row r="19" spans="2:8" s="423" customFormat="1" ht="26.25" customHeight="1" x14ac:dyDescent="0.15">
      <c r="B19" s="432" t="s">
        <v>27</v>
      </c>
      <c r="C19" s="433">
        <v>0.14000000000000001</v>
      </c>
      <c r="D19" s="434">
        <v>2.9</v>
      </c>
      <c r="E19" s="434">
        <v>6.5</v>
      </c>
      <c r="F19" s="435">
        <v>8.3999999999999995E-3</v>
      </c>
      <c r="G19" s="431" t="s">
        <v>124</v>
      </c>
    </row>
    <row r="20" spans="2:8" ht="26.25" customHeight="1" thickBot="1" x14ac:dyDescent="0.2">
      <c r="B20" s="448" t="s">
        <v>1385</v>
      </c>
      <c r="C20" s="449">
        <v>0</v>
      </c>
      <c r="D20" s="450">
        <v>0</v>
      </c>
      <c r="E20" s="450">
        <v>0</v>
      </c>
      <c r="F20" s="451">
        <v>0</v>
      </c>
      <c r="G20" s="431" t="s">
        <v>124</v>
      </c>
    </row>
    <row r="21" spans="2:8" ht="26.25" customHeight="1" thickBot="1" x14ac:dyDescent="0.5">
      <c r="B21" s="296" t="s">
        <v>170</v>
      </c>
    </row>
    <row r="22" spans="2:8" ht="26.25" customHeight="1" x14ac:dyDescent="0.45">
      <c r="B22" s="452" t="s">
        <v>99</v>
      </c>
      <c r="C22" s="453">
        <v>0.45</v>
      </c>
      <c r="D22" s="276">
        <v>5.2</v>
      </c>
      <c r="E22" s="276">
        <v>0.5</v>
      </c>
      <c r="F22" s="454">
        <v>2.5999999999999999E-2</v>
      </c>
      <c r="G22" s="455" t="s">
        <v>134</v>
      </c>
      <c r="H22" s="416" t="s">
        <v>133</v>
      </c>
    </row>
    <row r="23" spans="2:8" ht="26.25" customHeight="1" x14ac:dyDescent="0.45">
      <c r="B23" s="456" t="s">
        <v>19</v>
      </c>
      <c r="C23" s="457">
        <v>0.45</v>
      </c>
      <c r="D23" s="282">
        <v>5.2</v>
      </c>
      <c r="E23" s="282">
        <v>0.5</v>
      </c>
      <c r="F23" s="458">
        <v>2.5999999999999999E-2</v>
      </c>
      <c r="G23" s="455" t="s">
        <v>134</v>
      </c>
    </row>
    <row r="24" spans="2:8" ht="26.25" customHeight="1" x14ac:dyDescent="0.45">
      <c r="B24" s="456" t="s">
        <v>100</v>
      </c>
      <c r="C24" s="457">
        <v>14</v>
      </c>
      <c r="D24" s="282">
        <v>92</v>
      </c>
      <c r="E24" s="282">
        <v>6.4</v>
      </c>
      <c r="F24" s="458">
        <v>1.0999999999999999E-2</v>
      </c>
      <c r="G24" s="455" t="s">
        <v>134</v>
      </c>
    </row>
    <row r="25" spans="2:8" ht="26.25" customHeight="1" x14ac:dyDescent="0.45">
      <c r="B25" s="456" t="s">
        <v>101</v>
      </c>
      <c r="C25" s="457">
        <v>27</v>
      </c>
      <c r="D25" s="282">
        <v>150</v>
      </c>
      <c r="E25" s="282">
        <v>17</v>
      </c>
      <c r="F25" s="458">
        <v>0.14000000000000001</v>
      </c>
      <c r="G25" s="455" t="s">
        <v>134</v>
      </c>
    </row>
    <row r="26" spans="2:8" ht="26.25" customHeight="1" x14ac:dyDescent="0.15">
      <c r="B26" s="427" t="s">
        <v>1547</v>
      </c>
      <c r="C26" s="428">
        <v>0.14000000000000001</v>
      </c>
      <c r="D26" s="429">
        <v>0.92</v>
      </c>
      <c r="E26" s="429">
        <v>6.4000000000000001E-2</v>
      </c>
      <c r="F26" s="430">
        <v>2.2000000000000001E-4</v>
      </c>
      <c r="G26" s="431" t="s">
        <v>134</v>
      </c>
      <c r="H26" s="441" t="s">
        <v>1548</v>
      </c>
    </row>
    <row r="27" spans="2:8" ht="26.25" customHeight="1" thickBot="1" x14ac:dyDescent="0.2">
      <c r="B27" s="448" t="s">
        <v>1549</v>
      </c>
      <c r="C27" s="459">
        <v>0.27</v>
      </c>
      <c r="D27" s="450">
        <v>1.5</v>
      </c>
      <c r="E27" s="450">
        <v>0.17</v>
      </c>
      <c r="F27" s="451">
        <v>2.8E-3</v>
      </c>
      <c r="G27" s="431" t="s">
        <v>134</v>
      </c>
      <c r="H27" s="441" t="s">
        <v>1550</v>
      </c>
    </row>
  </sheetData>
  <sheetProtection algorithmName="SHA-512" hashValue="7bzlYHqI7v6OcOhZgRnd64myEscYjSqKLMBcUZiubA/WHtrRW4Ow+v82Gxkvl7Se9ihTbjoWF93WYISE76Ks1w==" saltValue="JELf7U1sGelXFRXDuT31nA==" spinCount="100000" sheet="1" selectLockedCells="1" selectUnlockedCells="1"/>
  <mergeCells count="3">
    <mergeCell ref="C1:F1"/>
    <mergeCell ref="C2:F2"/>
    <mergeCell ref="B1:B3"/>
  </mergeCells>
  <phoneticPr fontId="11"/>
  <pageMargins left="0.7" right="0.7" top="0.75" bottom="0.75" header="0.3" footer="0.3"/>
  <pageSetup paperSize="9" scale="96"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9">
    <pageSetUpPr fitToPage="1"/>
  </sheetPr>
  <dimension ref="A1:D24"/>
  <sheetViews>
    <sheetView workbookViewId="0">
      <selection activeCell="G19" sqref="G19"/>
    </sheetView>
  </sheetViews>
  <sheetFormatPr defaultColWidth="9" defaultRowHeight="13.5" x14ac:dyDescent="0.15"/>
  <cols>
    <col min="1" max="1" width="39.625" customWidth="1"/>
    <col min="2" max="4" width="15" customWidth="1"/>
  </cols>
  <sheetData>
    <row r="1" spans="1:4" ht="17.25" customHeight="1" thickBot="1" x14ac:dyDescent="0.2">
      <c r="A1" s="793" t="s">
        <v>1155</v>
      </c>
      <c r="B1" s="795" t="s">
        <v>1153</v>
      </c>
      <c r="C1" s="796"/>
      <c r="D1" s="797"/>
    </row>
    <row r="2" spans="1:4" ht="30" customHeight="1" x14ac:dyDescent="0.15">
      <c r="A2" s="793"/>
      <c r="B2" s="798" t="s">
        <v>1154</v>
      </c>
      <c r="C2" s="799"/>
      <c r="D2" s="226" t="s">
        <v>68</v>
      </c>
    </row>
    <row r="3" spans="1:4" s="189" customFormat="1" ht="19.5" customHeight="1" thickBot="1" x14ac:dyDescent="0.2">
      <c r="A3" s="794"/>
      <c r="B3" s="227" t="s">
        <v>66</v>
      </c>
      <c r="C3" s="228" t="s">
        <v>67</v>
      </c>
      <c r="D3" s="229" t="s">
        <v>66</v>
      </c>
    </row>
    <row r="4" spans="1:4" s="192" customFormat="1" ht="26.25" customHeight="1" x14ac:dyDescent="0.15">
      <c r="A4" s="193" t="s">
        <v>57</v>
      </c>
      <c r="B4" s="230">
        <v>460</v>
      </c>
      <c r="C4" s="231">
        <v>460</v>
      </c>
      <c r="D4" s="232">
        <v>460</v>
      </c>
    </row>
    <row r="5" spans="1:4" s="192" customFormat="1" ht="26.25" customHeight="1" x14ac:dyDescent="0.15">
      <c r="A5" s="195" t="s">
        <v>58</v>
      </c>
      <c r="B5" s="233">
        <v>640</v>
      </c>
      <c r="C5" s="234">
        <v>1800</v>
      </c>
      <c r="D5" s="235">
        <v>1800</v>
      </c>
    </row>
    <row r="6" spans="1:4" s="192" customFormat="1" ht="26.25" customHeight="1" x14ac:dyDescent="0.15">
      <c r="A6" s="195" t="s">
        <v>59</v>
      </c>
      <c r="B6" s="233">
        <v>50</v>
      </c>
      <c r="C6" s="234">
        <v>370</v>
      </c>
      <c r="D6" s="235">
        <v>370</v>
      </c>
    </row>
    <row r="7" spans="1:4" s="192" customFormat="1" ht="26.25" customHeight="1" x14ac:dyDescent="0.15">
      <c r="A7" s="195" t="s">
        <v>46</v>
      </c>
      <c r="B7" s="233">
        <v>40</v>
      </c>
      <c r="C7" s="234">
        <v>560</v>
      </c>
      <c r="D7" s="235">
        <v>560</v>
      </c>
    </row>
    <row r="8" spans="1:4" s="192" customFormat="1" ht="26.25" customHeight="1" x14ac:dyDescent="0.15">
      <c r="A8" s="195" t="s">
        <v>48</v>
      </c>
      <c r="B8" s="233">
        <v>6</v>
      </c>
      <c r="C8" s="234">
        <v>80</v>
      </c>
      <c r="D8" s="235">
        <v>80</v>
      </c>
    </row>
    <row r="9" spans="1:4" s="192" customFormat="1" ht="26.25" customHeight="1" x14ac:dyDescent="0.15">
      <c r="A9" s="195" t="s">
        <v>49</v>
      </c>
      <c r="B9" s="233">
        <v>110</v>
      </c>
      <c r="C9" s="234">
        <v>720</v>
      </c>
      <c r="D9" s="235">
        <v>720</v>
      </c>
    </row>
    <row r="10" spans="1:4" s="192" customFormat="1" ht="26.25" customHeight="1" x14ac:dyDescent="0.15">
      <c r="A10" s="195" t="s">
        <v>50</v>
      </c>
      <c r="B10" s="233">
        <v>28</v>
      </c>
      <c r="C10" s="234">
        <v>330</v>
      </c>
      <c r="D10" s="235">
        <v>330</v>
      </c>
    </row>
    <row r="11" spans="1:4" s="192" customFormat="1" ht="26.25" customHeight="1" x14ac:dyDescent="0.15">
      <c r="A11" s="195" t="s">
        <v>52</v>
      </c>
      <c r="B11" s="233">
        <v>10</v>
      </c>
      <c r="C11" s="234">
        <v>60</v>
      </c>
      <c r="D11" s="235">
        <v>60</v>
      </c>
    </row>
    <row r="12" spans="1:4" s="192" customFormat="1" ht="26.25" customHeight="1" x14ac:dyDescent="0.15">
      <c r="A12" s="195" t="s">
        <v>53</v>
      </c>
      <c r="B12" s="233">
        <v>5</v>
      </c>
      <c r="C12" s="234">
        <v>31</v>
      </c>
      <c r="D12" s="235">
        <v>31</v>
      </c>
    </row>
    <row r="13" spans="1:4" s="192" customFormat="1" ht="26.25" customHeight="1" x14ac:dyDescent="0.15">
      <c r="A13" s="195" t="s">
        <v>55</v>
      </c>
      <c r="B13" s="233">
        <v>15</v>
      </c>
      <c r="C13" s="234">
        <v>100</v>
      </c>
      <c r="D13" s="236">
        <v>100</v>
      </c>
    </row>
    <row r="14" spans="1:4" s="192" customFormat="1" ht="26.25" customHeight="1" x14ac:dyDescent="0.15">
      <c r="A14" s="195" t="s">
        <v>47</v>
      </c>
      <c r="B14" s="233">
        <v>5</v>
      </c>
      <c r="C14" s="234">
        <v>100</v>
      </c>
      <c r="D14" s="235">
        <v>100</v>
      </c>
    </row>
    <row r="15" spans="1:4" s="192" customFormat="1" ht="26.25" customHeight="1" x14ac:dyDescent="0.15">
      <c r="A15" s="195" t="s">
        <v>54</v>
      </c>
      <c r="B15" s="233">
        <v>5</v>
      </c>
      <c r="C15" s="234">
        <v>82</v>
      </c>
      <c r="D15" s="235">
        <v>82</v>
      </c>
    </row>
    <row r="16" spans="1:4" s="192" customFormat="1" ht="26.25" customHeight="1" x14ac:dyDescent="0.15">
      <c r="A16" s="195" t="s">
        <v>56</v>
      </c>
      <c r="B16" s="233">
        <v>39</v>
      </c>
      <c r="C16" s="234">
        <v>200</v>
      </c>
      <c r="D16" s="235">
        <v>200</v>
      </c>
    </row>
    <row r="17" spans="1:4" s="192" customFormat="1" ht="26.25" customHeight="1" x14ac:dyDescent="0.15">
      <c r="A17" s="195" t="s">
        <v>39</v>
      </c>
      <c r="B17" s="233">
        <v>75</v>
      </c>
      <c r="C17" s="234">
        <v>200</v>
      </c>
      <c r="D17" s="235">
        <v>200</v>
      </c>
    </row>
    <row r="18" spans="1:4" s="192" customFormat="1" ht="26.25" customHeight="1" x14ac:dyDescent="0.15">
      <c r="A18" s="195" t="s">
        <v>40</v>
      </c>
      <c r="B18" s="233">
        <v>98</v>
      </c>
      <c r="C18" s="234">
        <v>230</v>
      </c>
      <c r="D18" s="235">
        <v>230</v>
      </c>
    </row>
    <row r="19" spans="1:4" ht="26.25" customHeight="1" x14ac:dyDescent="0.45">
      <c r="A19" s="221" t="s">
        <v>42</v>
      </c>
      <c r="B19" s="233">
        <v>70</v>
      </c>
      <c r="C19" s="234">
        <v>160</v>
      </c>
      <c r="D19" s="237">
        <v>160</v>
      </c>
    </row>
    <row r="20" spans="1:4" ht="26.25" customHeight="1" x14ac:dyDescent="0.45">
      <c r="A20" s="221" t="s">
        <v>43</v>
      </c>
      <c r="B20" s="233">
        <v>40</v>
      </c>
      <c r="C20" s="234">
        <v>94</v>
      </c>
      <c r="D20" s="237">
        <v>94</v>
      </c>
    </row>
    <row r="21" spans="1:4" ht="26.25" customHeight="1" x14ac:dyDescent="0.45">
      <c r="A21" s="221" t="s">
        <v>44</v>
      </c>
      <c r="B21" s="233">
        <v>50</v>
      </c>
      <c r="C21" s="234">
        <v>120</v>
      </c>
      <c r="D21" s="237">
        <v>120</v>
      </c>
    </row>
    <row r="22" spans="1:4" ht="26.25" customHeight="1" x14ac:dyDescent="0.45">
      <c r="A22" s="221" t="s">
        <v>45</v>
      </c>
      <c r="B22" s="233">
        <v>26</v>
      </c>
      <c r="C22" s="234">
        <v>72</v>
      </c>
      <c r="D22" s="237">
        <v>72</v>
      </c>
    </row>
    <row r="23" spans="1:4" ht="26.25" customHeight="1" x14ac:dyDescent="0.45">
      <c r="A23" s="221" t="s">
        <v>61</v>
      </c>
      <c r="B23" s="238">
        <v>30</v>
      </c>
      <c r="C23" s="234">
        <v>50</v>
      </c>
      <c r="D23" s="237">
        <v>30</v>
      </c>
    </row>
    <row r="24" spans="1:4" ht="26.25" customHeight="1" thickBot="1" x14ac:dyDescent="0.5">
      <c r="A24" s="223" t="s">
        <v>62</v>
      </c>
      <c r="B24" s="239">
        <v>40</v>
      </c>
      <c r="C24" s="240">
        <v>40</v>
      </c>
      <c r="D24" s="241">
        <v>40</v>
      </c>
    </row>
  </sheetData>
  <sheetProtection algorithmName="SHA-512" hashValue="x8xGeuu46wfOAif+BvNyE0LaWXFLNphGL7Fs8q4cCBBoM1jnGvLUGRqyvnHvslLmsN2EF/tGjIar6DC06QkWeQ==" saltValue="iPC/rLK81xmiWm9wEfa/eg==" spinCount="100000" sheet="1" objects="1" scenarios="1" selectLockedCells="1" selectUnlockedCells="1"/>
  <mergeCells count="3">
    <mergeCell ref="A1:A3"/>
    <mergeCell ref="B1:D1"/>
    <mergeCell ref="B2:C2"/>
  </mergeCells>
  <phoneticPr fontId="11"/>
  <pageMargins left="0.7" right="0.7" top="0.75" bottom="0.75" header="0.3" footer="0.3"/>
  <pageSetup paperSize="9" scale="86"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1"/>
  <dimension ref="A1:E1357"/>
  <sheetViews>
    <sheetView topLeftCell="A950" zoomScale="90" zoomScaleNormal="90" workbookViewId="0">
      <selection activeCell="A975" sqref="A975"/>
    </sheetView>
  </sheetViews>
  <sheetFormatPr defaultRowHeight="13.5" x14ac:dyDescent="0.15"/>
  <cols>
    <col min="1" max="1" width="47" style="148" customWidth="1"/>
    <col min="2" max="3" width="0" hidden="1" customWidth="1"/>
    <col min="4" max="4" width="20.25" style="150" customWidth="1"/>
    <col min="5" max="5" width="33.625" style="150" customWidth="1"/>
  </cols>
  <sheetData>
    <row r="1" spans="1:5" x14ac:dyDescent="0.15">
      <c r="A1" s="139" t="s">
        <v>224</v>
      </c>
      <c r="D1" s="149" t="s">
        <v>1383</v>
      </c>
      <c r="E1" s="151" t="s">
        <v>1384</v>
      </c>
    </row>
    <row r="2" spans="1:5" x14ac:dyDescent="0.15">
      <c r="A2" s="140" t="s">
        <v>1036</v>
      </c>
      <c r="D2" s="143" t="s">
        <v>160</v>
      </c>
      <c r="E2" s="144" t="s">
        <v>1141</v>
      </c>
    </row>
    <row r="3" spans="1:5" x14ac:dyDescent="0.15">
      <c r="A3" s="140" t="s">
        <v>1037</v>
      </c>
      <c r="D3" s="143" t="s">
        <v>38</v>
      </c>
      <c r="E3" s="144" t="s">
        <v>1142</v>
      </c>
    </row>
    <row r="4" spans="1:5" x14ac:dyDescent="0.15">
      <c r="A4" s="140" t="s">
        <v>225</v>
      </c>
      <c r="D4" s="143" t="s">
        <v>160</v>
      </c>
      <c r="E4" s="144" t="s">
        <v>55</v>
      </c>
    </row>
    <row r="5" spans="1:5" x14ac:dyDescent="0.15">
      <c r="A5" s="141" t="s">
        <v>227</v>
      </c>
      <c r="D5" s="111" t="s">
        <v>160</v>
      </c>
      <c r="E5" s="112" t="s">
        <v>1141</v>
      </c>
    </row>
    <row r="6" spans="1:5" x14ac:dyDescent="0.15">
      <c r="A6" s="140" t="s">
        <v>228</v>
      </c>
      <c r="D6" s="143" t="s">
        <v>160</v>
      </c>
      <c r="E6" s="144" t="s">
        <v>1141</v>
      </c>
    </row>
    <row r="7" spans="1:5" x14ac:dyDescent="0.15">
      <c r="A7" s="141" t="s">
        <v>229</v>
      </c>
      <c r="D7" s="111" t="s">
        <v>160</v>
      </c>
      <c r="E7" s="112" t="s">
        <v>1141</v>
      </c>
    </row>
    <row r="8" spans="1:5" x14ac:dyDescent="0.15">
      <c r="A8" s="141" t="s">
        <v>230</v>
      </c>
      <c r="D8" s="111" t="s">
        <v>38</v>
      </c>
      <c r="E8" s="152"/>
    </row>
    <row r="9" spans="1:5" x14ac:dyDescent="0.15">
      <c r="A9" s="140" t="s">
        <v>231</v>
      </c>
      <c r="D9" s="143" t="s">
        <v>38</v>
      </c>
      <c r="E9" s="152"/>
    </row>
    <row r="10" spans="1:5" x14ac:dyDescent="0.15">
      <c r="A10" s="140" t="s">
        <v>232</v>
      </c>
      <c r="D10" s="143" t="s">
        <v>38</v>
      </c>
      <c r="E10" s="152"/>
    </row>
    <row r="11" spans="1:5" x14ac:dyDescent="0.15">
      <c r="A11" s="140" t="s">
        <v>233</v>
      </c>
      <c r="D11" s="143" t="s">
        <v>160</v>
      </c>
      <c r="E11" s="144" t="s">
        <v>1141</v>
      </c>
    </row>
    <row r="12" spans="1:5" x14ac:dyDescent="0.15">
      <c r="A12" s="141" t="s">
        <v>234</v>
      </c>
      <c r="D12" s="111" t="s">
        <v>38</v>
      </c>
      <c r="E12" s="152"/>
    </row>
    <row r="13" spans="1:5" x14ac:dyDescent="0.15">
      <c r="A13" s="141" t="s">
        <v>1345</v>
      </c>
      <c r="D13" s="111" t="s">
        <v>38</v>
      </c>
      <c r="E13" s="112" t="s">
        <v>1142</v>
      </c>
    </row>
    <row r="14" spans="1:5" x14ac:dyDescent="0.15">
      <c r="A14" s="141" t="s">
        <v>235</v>
      </c>
      <c r="D14" s="111" t="s">
        <v>160</v>
      </c>
      <c r="E14" s="112" t="s">
        <v>1141</v>
      </c>
    </row>
    <row r="15" spans="1:5" x14ac:dyDescent="0.15">
      <c r="A15" s="141" t="s">
        <v>236</v>
      </c>
      <c r="D15" s="111" t="s">
        <v>160</v>
      </c>
      <c r="E15" s="112" t="s">
        <v>1141</v>
      </c>
    </row>
    <row r="16" spans="1:5" x14ac:dyDescent="0.15">
      <c r="A16" s="141" t="s">
        <v>237</v>
      </c>
      <c r="D16" s="111" t="s">
        <v>160</v>
      </c>
      <c r="E16" s="144" t="s">
        <v>1143</v>
      </c>
    </row>
    <row r="17" spans="1:5" x14ac:dyDescent="0.15">
      <c r="A17" s="140" t="s">
        <v>238</v>
      </c>
      <c r="D17" s="143" t="s">
        <v>160</v>
      </c>
      <c r="E17" s="144" t="s">
        <v>1141</v>
      </c>
    </row>
    <row r="18" spans="1:5" x14ac:dyDescent="0.15">
      <c r="A18" s="140" t="s">
        <v>1038</v>
      </c>
      <c r="D18" s="143" t="s">
        <v>160</v>
      </c>
      <c r="E18" s="144" t="s">
        <v>55</v>
      </c>
    </row>
    <row r="19" spans="1:5" x14ac:dyDescent="0.15">
      <c r="A19" s="141" t="s">
        <v>239</v>
      </c>
      <c r="D19" s="111" t="s">
        <v>38</v>
      </c>
      <c r="E19" s="152"/>
    </row>
    <row r="20" spans="1:5" x14ac:dyDescent="0.15">
      <c r="A20" s="140" t="s">
        <v>240</v>
      </c>
      <c r="D20" s="143" t="s">
        <v>160</v>
      </c>
      <c r="E20" s="144" t="s">
        <v>1141</v>
      </c>
    </row>
    <row r="21" spans="1:5" x14ac:dyDescent="0.15">
      <c r="A21" s="141" t="s">
        <v>241</v>
      </c>
      <c r="D21" s="111" t="s">
        <v>38</v>
      </c>
      <c r="E21" s="152"/>
    </row>
    <row r="22" spans="1:5" x14ac:dyDescent="0.15">
      <c r="A22" s="141" t="s">
        <v>243</v>
      </c>
      <c r="D22" s="111" t="s">
        <v>160</v>
      </c>
      <c r="E22" s="112" t="s">
        <v>55</v>
      </c>
    </row>
    <row r="23" spans="1:5" x14ac:dyDescent="0.15">
      <c r="A23" s="140" t="s">
        <v>1039</v>
      </c>
      <c r="D23" s="143" t="s">
        <v>160</v>
      </c>
      <c r="E23" s="144" t="s">
        <v>55</v>
      </c>
    </row>
    <row r="24" spans="1:5" x14ac:dyDescent="0.15">
      <c r="A24" s="140" t="s">
        <v>244</v>
      </c>
      <c r="D24" s="143" t="s">
        <v>160</v>
      </c>
      <c r="E24" s="144" t="s">
        <v>1141</v>
      </c>
    </row>
    <row r="25" spans="1:5" x14ac:dyDescent="0.15">
      <c r="A25" s="141" t="s">
        <v>245</v>
      </c>
      <c r="D25" s="111" t="s">
        <v>160</v>
      </c>
      <c r="E25" s="112" t="s">
        <v>49</v>
      </c>
    </row>
    <row r="26" spans="1:5" x14ac:dyDescent="0.15">
      <c r="A26" s="141" t="s">
        <v>247</v>
      </c>
      <c r="D26" s="111" t="s">
        <v>160</v>
      </c>
      <c r="E26" s="112" t="s">
        <v>1141</v>
      </c>
    </row>
    <row r="27" spans="1:5" x14ac:dyDescent="0.15">
      <c r="A27" s="140" t="s">
        <v>248</v>
      </c>
      <c r="D27" s="143" t="s">
        <v>160</v>
      </c>
      <c r="E27" s="144" t="s">
        <v>1141</v>
      </c>
    </row>
    <row r="28" spans="1:5" x14ac:dyDescent="0.15">
      <c r="A28" s="141" t="s">
        <v>249</v>
      </c>
      <c r="D28" s="111" t="s">
        <v>160</v>
      </c>
      <c r="E28" s="112" t="s">
        <v>1141</v>
      </c>
    </row>
    <row r="29" spans="1:5" x14ac:dyDescent="0.15">
      <c r="A29" s="141" t="s">
        <v>250</v>
      </c>
      <c r="D29" s="111" t="s">
        <v>160</v>
      </c>
      <c r="E29" s="112" t="s">
        <v>1141</v>
      </c>
    </row>
    <row r="30" spans="1:5" x14ac:dyDescent="0.15">
      <c r="A30" s="141" t="s">
        <v>251</v>
      </c>
      <c r="D30" s="111" t="s">
        <v>38</v>
      </c>
      <c r="E30" s="112" t="s">
        <v>1142</v>
      </c>
    </row>
    <row r="31" spans="1:5" x14ac:dyDescent="0.15">
      <c r="A31" s="140" t="s">
        <v>252</v>
      </c>
      <c r="D31" s="143" t="s">
        <v>38</v>
      </c>
      <c r="E31" s="152"/>
    </row>
    <row r="32" spans="1:5" x14ac:dyDescent="0.15">
      <c r="A32" s="140" t="s">
        <v>253</v>
      </c>
      <c r="D32" s="143" t="s">
        <v>160</v>
      </c>
      <c r="E32" s="144" t="s">
        <v>1141</v>
      </c>
    </row>
    <row r="33" spans="1:5" x14ac:dyDescent="0.15">
      <c r="A33" s="141" t="s">
        <v>254</v>
      </c>
      <c r="D33" s="111" t="s">
        <v>38</v>
      </c>
      <c r="E33" s="112" t="s">
        <v>1142</v>
      </c>
    </row>
    <row r="34" spans="1:5" x14ac:dyDescent="0.15">
      <c r="A34" s="140" t="s">
        <v>255</v>
      </c>
      <c r="D34" s="143" t="s">
        <v>160</v>
      </c>
      <c r="E34" s="144" t="s">
        <v>1141</v>
      </c>
    </row>
    <row r="35" spans="1:5" x14ac:dyDescent="0.15">
      <c r="A35" s="140" t="s">
        <v>256</v>
      </c>
      <c r="D35" s="143" t="s">
        <v>160</v>
      </c>
      <c r="E35" s="144" t="s">
        <v>1141</v>
      </c>
    </row>
    <row r="36" spans="1:5" x14ac:dyDescent="0.15">
      <c r="A36" s="140" t="s">
        <v>257</v>
      </c>
      <c r="D36" s="143" t="s">
        <v>38</v>
      </c>
      <c r="E36" s="152"/>
    </row>
    <row r="37" spans="1:5" x14ac:dyDescent="0.15">
      <c r="A37" s="142" t="s">
        <v>1040</v>
      </c>
      <c r="D37" s="143" t="s">
        <v>160</v>
      </c>
      <c r="E37" s="144" t="s">
        <v>55</v>
      </c>
    </row>
    <row r="38" spans="1:5" x14ac:dyDescent="0.15">
      <c r="A38" s="143" t="s">
        <v>1086</v>
      </c>
      <c r="D38" s="143" t="s">
        <v>160</v>
      </c>
      <c r="E38" s="144" t="s">
        <v>55</v>
      </c>
    </row>
    <row r="39" spans="1:5" x14ac:dyDescent="0.15">
      <c r="A39" s="141" t="s">
        <v>258</v>
      </c>
      <c r="D39" s="111" t="s">
        <v>160</v>
      </c>
      <c r="E39" s="144" t="s">
        <v>55</v>
      </c>
    </row>
    <row r="40" spans="1:5" x14ac:dyDescent="0.15">
      <c r="A40" s="140" t="s">
        <v>259</v>
      </c>
      <c r="D40" s="143" t="s">
        <v>38</v>
      </c>
      <c r="E40" s="152"/>
    </row>
    <row r="41" spans="1:5" x14ac:dyDescent="0.15">
      <c r="A41" s="141" t="s">
        <v>260</v>
      </c>
      <c r="D41" s="111" t="s">
        <v>38</v>
      </c>
      <c r="E41" s="152"/>
    </row>
    <row r="42" spans="1:5" x14ac:dyDescent="0.15">
      <c r="A42" s="140" t="s">
        <v>261</v>
      </c>
      <c r="D42" s="143" t="s">
        <v>38</v>
      </c>
      <c r="E42" s="144" t="s">
        <v>1142</v>
      </c>
    </row>
    <row r="43" spans="1:5" x14ac:dyDescent="0.15">
      <c r="A43" s="141" t="s">
        <v>262</v>
      </c>
      <c r="D43" s="111" t="s">
        <v>160</v>
      </c>
      <c r="E43" s="112" t="s">
        <v>1141</v>
      </c>
    </row>
    <row r="44" spans="1:5" x14ac:dyDescent="0.15">
      <c r="A44" s="140" t="s">
        <v>263</v>
      </c>
      <c r="D44" s="143" t="s">
        <v>160</v>
      </c>
      <c r="E44" s="144" t="s">
        <v>1141</v>
      </c>
    </row>
    <row r="45" spans="1:5" x14ac:dyDescent="0.15">
      <c r="A45" s="140" t="s">
        <v>264</v>
      </c>
      <c r="D45" s="143" t="s">
        <v>160</v>
      </c>
      <c r="E45" s="144" t="s">
        <v>1141</v>
      </c>
    </row>
    <row r="46" spans="1:5" x14ac:dyDescent="0.15">
      <c r="A46" s="140" t="s">
        <v>265</v>
      </c>
      <c r="D46" s="143" t="s">
        <v>160</v>
      </c>
      <c r="E46" s="144" t="s">
        <v>1141</v>
      </c>
    </row>
    <row r="47" spans="1:5" x14ac:dyDescent="0.15">
      <c r="A47" s="141" t="s">
        <v>1346</v>
      </c>
      <c r="D47" s="111" t="s">
        <v>160</v>
      </c>
      <c r="E47" s="144" t="s">
        <v>1145</v>
      </c>
    </row>
    <row r="48" spans="1:5" x14ac:dyDescent="0.15">
      <c r="A48" s="141" t="s">
        <v>1087</v>
      </c>
      <c r="D48" s="111" t="s">
        <v>38</v>
      </c>
      <c r="E48" s="152"/>
    </row>
    <row r="49" spans="1:5" x14ac:dyDescent="0.15">
      <c r="A49" s="140" t="s">
        <v>266</v>
      </c>
      <c r="D49" s="143" t="s">
        <v>160</v>
      </c>
      <c r="E49" s="144" t="s">
        <v>1146</v>
      </c>
    </row>
    <row r="50" spans="1:5" x14ac:dyDescent="0.15">
      <c r="A50" s="140" t="s">
        <v>267</v>
      </c>
      <c r="D50" s="143" t="s">
        <v>160</v>
      </c>
      <c r="E50" s="144" t="s">
        <v>1141</v>
      </c>
    </row>
    <row r="51" spans="1:5" x14ac:dyDescent="0.15">
      <c r="A51" s="140" t="s">
        <v>268</v>
      </c>
      <c r="D51" s="143" t="s">
        <v>38</v>
      </c>
      <c r="E51" s="152"/>
    </row>
    <row r="52" spans="1:5" x14ac:dyDescent="0.15">
      <c r="A52" s="140" t="s">
        <v>269</v>
      </c>
      <c r="D52" s="143" t="s">
        <v>38</v>
      </c>
      <c r="E52" s="152"/>
    </row>
    <row r="53" spans="1:5" x14ac:dyDescent="0.15">
      <c r="A53" s="141" t="s">
        <v>270</v>
      </c>
      <c r="D53" s="111" t="s">
        <v>160</v>
      </c>
      <c r="E53" s="112" t="s">
        <v>1141</v>
      </c>
    </row>
    <row r="54" spans="1:5" x14ac:dyDescent="0.15">
      <c r="A54" s="140" t="s">
        <v>271</v>
      </c>
      <c r="D54" s="143" t="s">
        <v>160</v>
      </c>
      <c r="E54" s="144" t="s">
        <v>1141</v>
      </c>
    </row>
    <row r="55" spans="1:5" x14ac:dyDescent="0.15">
      <c r="A55" s="140" t="s">
        <v>272</v>
      </c>
      <c r="D55" s="143" t="s">
        <v>38</v>
      </c>
      <c r="E55" s="152"/>
    </row>
    <row r="56" spans="1:5" x14ac:dyDescent="0.15">
      <c r="A56" s="140" t="s">
        <v>273</v>
      </c>
      <c r="D56" s="143" t="s">
        <v>160</v>
      </c>
      <c r="E56" s="144" t="s">
        <v>1141</v>
      </c>
    </row>
    <row r="57" spans="1:5" x14ac:dyDescent="0.15">
      <c r="A57" s="141" t="s">
        <v>274</v>
      </c>
      <c r="D57" s="111" t="s">
        <v>38</v>
      </c>
      <c r="E57" s="112" t="s">
        <v>44</v>
      </c>
    </row>
    <row r="58" spans="1:5" x14ac:dyDescent="0.15">
      <c r="A58" s="141" t="s">
        <v>275</v>
      </c>
      <c r="D58" s="111" t="s">
        <v>160</v>
      </c>
      <c r="E58" s="112" t="s">
        <v>1145</v>
      </c>
    </row>
    <row r="59" spans="1:5" x14ac:dyDescent="0.15">
      <c r="A59" s="140" t="s">
        <v>277</v>
      </c>
      <c r="D59" s="143" t="s">
        <v>38</v>
      </c>
      <c r="E59" s="144" t="s">
        <v>1147</v>
      </c>
    </row>
    <row r="60" spans="1:5" x14ac:dyDescent="0.15">
      <c r="A60" s="141" t="s">
        <v>278</v>
      </c>
      <c r="D60" s="111" t="s">
        <v>38</v>
      </c>
      <c r="E60" s="112" t="s">
        <v>1148</v>
      </c>
    </row>
    <row r="61" spans="1:5" x14ac:dyDescent="0.15">
      <c r="A61" s="141" t="s">
        <v>279</v>
      </c>
      <c r="D61" s="111" t="s">
        <v>160</v>
      </c>
      <c r="E61" s="112" t="s">
        <v>1141</v>
      </c>
    </row>
    <row r="62" spans="1:5" x14ac:dyDescent="0.15">
      <c r="A62" s="141" t="s">
        <v>280</v>
      </c>
      <c r="D62" s="111" t="s">
        <v>160</v>
      </c>
      <c r="E62" s="112" t="s">
        <v>1141</v>
      </c>
    </row>
    <row r="63" spans="1:5" x14ac:dyDescent="0.15">
      <c r="A63" s="140" t="s">
        <v>1347</v>
      </c>
      <c r="D63" s="143" t="s">
        <v>160</v>
      </c>
      <c r="E63" s="144" t="s">
        <v>1141</v>
      </c>
    </row>
    <row r="64" spans="1:5" x14ac:dyDescent="0.15">
      <c r="A64" s="141" t="s">
        <v>1088</v>
      </c>
      <c r="D64" s="111" t="s">
        <v>38</v>
      </c>
      <c r="E64" s="152"/>
    </row>
    <row r="65" spans="1:5" x14ac:dyDescent="0.15">
      <c r="A65" s="140" t="s">
        <v>281</v>
      </c>
      <c r="D65" s="143" t="s">
        <v>38</v>
      </c>
      <c r="E65" s="152"/>
    </row>
    <row r="66" spans="1:5" x14ac:dyDescent="0.15">
      <c r="A66" s="141" t="s">
        <v>282</v>
      </c>
      <c r="D66" s="111" t="s">
        <v>160</v>
      </c>
      <c r="E66" s="112" t="s">
        <v>1141</v>
      </c>
    </row>
    <row r="67" spans="1:5" x14ac:dyDescent="0.15">
      <c r="A67" s="141" t="s">
        <v>283</v>
      </c>
      <c r="D67" s="111" t="s">
        <v>38</v>
      </c>
      <c r="E67" s="112" t="s">
        <v>1142</v>
      </c>
    </row>
    <row r="68" spans="1:5" x14ac:dyDescent="0.15">
      <c r="A68" s="141" t="s">
        <v>284</v>
      </c>
      <c r="D68" s="111" t="s">
        <v>38</v>
      </c>
      <c r="E68" s="152"/>
    </row>
    <row r="69" spans="1:5" x14ac:dyDescent="0.15">
      <c r="A69" s="141" t="s">
        <v>285</v>
      </c>
      <c r="D69" s="111" t="s">
        <v>38</v>
      </c>
      <c r="E69" s="152"/>
    </row>
    <row r="70" spans="1:5" x14ac:dyDescent="0.15">
      <c r="A70" s="141" t="s">
        <v>287</v>
      </c>
      <c r="D70" s="111" t="s">
        <v>38</v>
      </c>
      <c r="E70" s="152"/>
    </row>
    <row r="71" spans="1:5" x14ac:dyDescent="0.15">
      <c r="A71" s="143" t="s">
        <v>1041</v>
      </c>
      <c r="D71" s="143" t="s">
        <v>160</v>
      </c>
      <c r="E71" s="144" t="s">
        <v>1145</v>
      </c>
    </row>
    <row r="72" spans="1:5" x14ac:dyDescent="0.15">
      <c r="A72" s="141" t="s">
        <v>288</v>
      </c>
      <c r="D72" s="111" t="s">
        <v>160</v>
      </c>
      <c r="E72" s="112" t="s">
        <v>1141</v>
      </c>
    </row>
    <row r="73" spans="1:5" x14ac:dyDescent="0.15">
      <c r="A73" s="141" t="s">
        <v>290</v>
      </c>
      <c r="D73" s="111" t="s">
        <v>160</v>
      </c>
      <c r="E73" s="112" t="s">
        <v>1146</v>
      </c>
    </row>
    <row r="74" spans="1:5" x14ac:dyDescent="0.15">
      <c r="A74" s="141" t="s">
        <v>291</v>
      </c>
      <c r="D74" s="111" t="s">
        <v>160</v>
      </c>
      <c r="E74" s="112" t="s">
        <v>1149</v>
      </c>
    </row>
    <row r="75" spans="1:5" x14ac:dyDescent="0.15">
      <c r="A75" s="141" t="s">
        <v>292</v>
      </c>
      <c r="D75" s="111" t="s">
        <v>160</v>
      </c>
      <c r="E75" s="112" t="s">
        <v>1141</v>
      </c>
    </row>
    <row r="76" spans="1:5" x14ac:dyDescent="0.15">
      <c r="A76" s="141" t="s">
        <v>293</v>
      </c>
      <c r="D76" s="111" t="s">
        <v>160</v>
      </c>
      <c r="E76" s="112" t="s">
        <v>1141</v>
      </c>
    </row>
    <row r="77" spans="1:5" x14ac:dyDescent="0.15">
      <c r="A77" s="141" t="s">
        <v>294</v>
      </c>
      <c r="D77" s="111" t="s">
        <v>160</v>
      </c>
      <c r="E77" s="112" t="s">
        <v>55</v>
      </c>
    </row>
    <row r="78" spans="1:5" x14ac:dyDescent="0.15">
      <c r="A78" s="140" t="s">
        <v>295</v>
      </c>
      <c r="D78" s="143" t="s">
        <v>160</v>
      </c>
      <c r="E78" s="144" t="s">
        <v>47</v>
      </c>
    </row>
    <row r="79" spans="1:5" x14ac:dyDescent="0.15">
      <c r="A79" s="140" t="s">
        <v>296</v>
      </c>
      <c r="D79" s="143" t="s">
        <v>160</v>
      </c>
      <c r="E79" s="144" t="s">
        <v>1141</v>
      </c>
    </row>
    <row r="80" spans="1:5" x14ac:dyDescent="0.15">
      <c r="A80" s="140" t="s">
        <v>297</v>
      </c>
      <c r="D80" s="143" t="s">
        <v>160</v>
      </c>
      <c r="E80" s="144" t="s">
        <v>1141</v>
      </c>
    </row>
    <row r="81" spans="1:5" x14ac:dyDescent="0.15">
      <c r="A81" s="141" t="s">
        <v>298</v>
      </c>
      <c r="D81" s="111" t="s">
        <v>160</v>
      </c>
      <c r="E81" s="112" t="s">
        <v>1141</v>
      </c>
    </row>
    <row r="82" spans="1:5" x14ac:dyDescent="0.15">
      <c r="A82" s="140" t="s">
        <v>299</v>
      </c>
      <c r="D82" s="143" t="s">
        <v>38</v>
      </c>
      <c r="E82" s="152"/>
    </row>
    <row r="83" spans="1:5" x14ac:dyDescent="0.15">
      <c r="A83" s="141" t="s">
        <v>300</v>
      </c>
      <c r="D83" s="111" t="s">
        <v>38</v>
      </c>
      <c r="E83" s="112" t="s">
        <v>1148</v>
      </c>
    </row>
    <row r="84" spans="1:5" x14ac:dyDescent="0.15">
      <c r="A84" s="140" t="s">
        <v>1042</v>
      </c>
      <c r="D84" s="143" t="s">
        <v>38</v>
      </c>
      <c r="E84" s="152"/>
    </row>
    <row r="85" spans="1:5" x14ac:dyDescent="0.15">
      <c r="A85" s="140" t="s">
        <v>301</v>
      </c>
      <c r="D85" s="143" t="s">
        <v>38</v>
      </c>
      <c r="E85" s="152"/>
    </row>
    <row r="86" spans="1:5" x14ac:dyDescent="0.15">
      <c r="A86" s="141" t="s">
        <v>1348</v>
      </c>
      <c r="D86" s="143" t="s">
        <v>51</v>
      </c>
      <c r="E86" s="112" t="s">
        <v>52</v>
      </c>
    </row>
    <row r="87" spans="1:5" x14ac:dyDescent="0.15">
      <c r="A87" s="141" t="s">
        <v>302</v>
      </c>
      <c r="D87" s="143" t="s">
        <v>51</v>
      </c>
      <c r="E87" s="112" t="s">
        <v>52</v>
      </c>
    </row>
    <row r="88" spans="1:5" x14ac:dyDescent="0.15">
      <c r="A88" s="141" t="s">
        <v>303</v>
      </c>
      <c r="D88" s="143" t="s">
        <v>51</v>
      </c>
      <c r="E88" s="112" t="s">
        <v>52</v>
      </c>
    </row>
    <row r="89" spans="1:5" x14ac:dyDescent="0.15">
      <c r="A89" s="141" t="s">
        <v>304</v>
      </c>
      <c r="D89" s="111" t="s">
        <v>38</v>
      </c>
      <c r="E89" s="152"/>
    </row>
    <row r="90" spans="1:5" x14ac:dyDescent="0.15">
      <c r="A90" s="143" t="s">
        <v>1349</v>
      </c>
      <c r="D90" s="143" t="s">
        <v>160</v>
      </c>
      <c r="E90" s="144" t="s">
        <v>1143</v>
      </c>
    </row>
    <row r="91" spans="1:5" x14ac:dyDescent="0.15">
      <c r="A91" s="140" t="s">
        <v>305</v>
      </c>
      <c r="D91" s="143" t="s">
        <v>160</v>
      </c>
      <c r="E91" s="144" t="s">
        <v>1141</v>
      </c>
    </row>
    <row r="92" spans="1:5" x14ac:dyDescent="0.15">
      <c r="A92" s="141" t="s">
        <v>1350</v>
      </c>
      <c r="D92" s="111" t="s">
        <v>160</v>
      </c>
      <c r="E92" s="112" t="s">
        <v>1141</v>
      </c>
    </row>
    <row r="93" spans="1:5" x14ac:dyDescent="0.15">
      <c r="A93" s="141" t="s">
        <v>306</v>
      </c>
      <c r="D93" s="111" t="s">
        <v>38</v>
      </c>
      <c r="E93" s="152"/>
    </row>
    <row r="94" spans="1:5" x14ac:dyDescent="0.15">
      <c r="A94" s="141" t="s">
        <v>307</v>
      </c>
      <c r="D94" s="111" t="s">
        <v>160</v>
      </c>
      <c r="E94" s="112" t="s">
        <v>1149</v>
      </c>
    </row>
    <row r="95" spans="1:5" x14ac:dyDescent="0.15">
      <c r="A95" s="140" t="s">
        <v>308</v>
      </c>
      <c r="D95" s="143" t="s">
        <v>160</v>
      </c>
      <c r="E95" s="144" t="s">
        <v>1141</v>
      </c>
    </row>
    <row r="96" spans="1:5" x14ac:dyDescent="0.15">
      <c r="A96" s="140" t="s">
        <v>1351</v>
      </c>
      <c r="D96" s="143" t="s">
        <v>160</v>
      </c>
      <c r="E96" s="144" t="s">
        <v>1141</v>
      </c>
    </row>
    <row r="97" spans="1:5" x14ac:dyDescent="0.15">
      <c r="A97" s="140" t="s">
        <v>310</v>
      </c>
      <c r="D97" s="143" t="s">
        <v>38</v>
      </c>
      <c r="E97" s="152"/>
    </row>
    <row r="98" spans="1:5" x14ac:dyDescent="0.15">
      <c r="A98" s="140" t="s">
        <v>311</v>
      </c>
      <c r="D98" s="143" t="s">
        <v>160</v>
      </c>
      <c r="E98" s="144" t="s">
        <v>1141</v>
      </c>
    </row>
    <row r="99" spans="1:5" x14ac:dyDescent="0.15">
      <c r="A99" s="140" t="s">
        <v>312</v>
      </c>
      <c r="D99" s="143" t="s">
        <v>160</v>
      </c>
      <c r="E99" s="144" t="s">
        <v>1141</v>
      </c>
    </row>
    <row r="100" spans="1:5" x14ac:dyDescent="0.15">
      <c r="A100" s="141" t="s">
        <v>313</v>
      </c>
      <c r="D100" s="111" t="s">
        <v>160</v>
      </c>
      <c r="E100" s="112" t="s">
        <v>55</v>
      </c>
    </row>
    <row r="101" spans="1:5" x14ac:dyDescent="0.15">
      <c r="A101" s="141" t="s">
        <v>314</v>
      </c>
      <c r="D101" s="111" t="s">
        <v>160</v>
      </c>
      <c r="E101" s="112" t="s">
        <v>55</v>
      </c>
    </row>
    <row r="102" spans="1:5" x14ac:dyDescent="0.15">
      <c r="A102" s="141" t="s">
        <v>315</v>
      </c>
      <c r="D102" s="111" t="s">
        <v>160</v>
      </c>
      <c r="E102" s="112" t="s">
        <v>1149</v>
      </c>
    </row>
    <row r="103" spans="1:5" x14ac:dyDescent="0.15">
      <c r="A103" s="140" t="s">
        <v>1043</v>
      </c>
      <c r="D103" s="143" t="s">
        <v>160</v>
      </c>
      <c r="E103" s="144" t="s">
        <v>58</v>
      </c>
    </row>
    <row r="104" spans="1:5" x14ac:dyDescent="0.15">
      <c r="A104" s="141" t="s">
        <v>316</v>
      </c>
      <c r="D104" s="111" t="s">
        <v>160</v>
      </c>
      <c r="E104" s="112" t="s">
        <v>1141</v>
      </c>
    </row>
    <row r="105" spans="1:5" x14ac:dyDescent="0.15">
      <c r="A105" s="141" t="s">
        <v>317</v>
      </c>
      <c r="D105" s="111" t="s">
        <v>160</v>
      </c>
      <c r="E105" s="112" t="s">
        <v>1141</v>
      </c>
    </row>
    <row r="106" spans="1:5" x14ac:dyDescent="0.15">
      <c r="A106" s="140" t="s">
        <v>318</v>
      </c>
      <c r="D106" s="143" t="s">
        <v>38</v>
      </c>
      <c r="E106" s="152"/>
    </row>
    <row r="107" spans="1:5" x14ac:dyDescent="0.15">
      <c r="A107" s="141" t="s">
        <v>319</v>
      </c>
      <c r="D107" s="111" t="s">
        <v>38</v>
      </c>
      <c r="E107" s="112" t="s">
        <v>1148</v>
      </c>
    </row>
    <row r="108" spans="1:5" x14ac:dyDescent="0.15">
      <c r="A108" s="140" t="s">
        <v>1044</v>
      </c>
      <c r="D108" s="143" t="s">
        <v>160</v>
      </c>
      <c r="E108" s="144" t="s">
        <v>1141</v>
      </c>
    </row>
    <row r="109" spans="1:5" x14ac:dyDescent="0.15">
      <c r="A109" s="141" t="s">
        <v>320</v>
      </c>
      <c r="D109" s="111" t="s">
        <v>160</v>
      </c>
      <c r="E109" s="144" t="s">
        <v>55</v>
      </c>
    </row>
    <row r="110" spans="1:5" x14ac:dyDescent="0.15">
      <c r="A110" s="141" t="s">
        <v>1089</v>
      </c>
      <c r="D110" s="111" t="s">
        <v>160</v>
      </c>
      <c r="E110" s="144" t="s">
        <v>55</v>
      </c>
    </row>
    <row r="111" spans="1:5" x14ac:dyDescent="0.15">
      <c r="A111" s="140" t="s">
        <v>321</v>
      </c>
      <c r="D111" s="143" t="s">
        <v>38</v>
      </c>
      <c r="E111" s="152"/>
    </row>
    <row r="112" spans="1:5" x14ac:dyDescent="0.15">
      <c r="A112" s="140" t="s">
        <v>322</v>
      </c>
      <c r="D112" s="143" t="s">
        <v>160</v>
      </c>
      <c r="E112" s="144" t="s">
        <v>55</v>
      </c>
    </row>
    <row r="113" spans="1:5" x14ac:dyDescent="0.15">
      <c r="A113" s="141" t="s">
        <v>323</v>
      </c>
      <c r="D113" s="111" t="s">
        <v>160</v>
      </c>
      <c r="E113" s="144" t="s">
        <v>55</v>
      </c>
    </row>
    <row r="114" spans="1:5" x14ac:dyDescent="0.15">
      <c r="A114" s="140" t="s">
        <v>324</v>
      </c>
      <c r="D114" s="143" t="s">
        <v>160</v>
      </c>
      <c r="E114" s="144" t="s">
        <v>1141</v>
      </c>
    </row>
    <row r="115" spans="1:5" x14ac:dyDescent="0.15">
      <c r="A115" s="141" t="s">
        <v>325</v>
      </c>
      <c r="D115" s="111" t="s">
        <v>160</v>
      </c>
      <c r="E115" s="112" t="s">
        <v>1141</v>
      </c>
    </row>
    <row r="116" spans="1:5" x14ac:dyDescent="0.15">
      <c r="A116" s="141" t="s">
        <v>326</v>
      </c>
      <c r="D116" s="111" t="s">
        <v>160</v>
      </c>
      <c r="E116" s="112" t="s">
        <v>1141</v>
      </c>
    </row>
    <row r="117" spans="1:5" x14ac:dyDescent="0.15">
      <c r="A117" s="140" t="s">
        <v>327</v>
      </c>
      <c r="D117" s="143" t="s">
        <v>160</v>
      </c>
      <c r="E117" s="144" t="s">
        <v>1141</v>
      </c>
    </row>
    <row r="118" spans="1:5" x14ac:dyDescent="0.15">
      <c r="A118" s="140" t="s">
        <v>328</v>
      </c>
      <c r="D118" s="143" t="s">
        <v>160</v>
      </c>
      <c r="E118" s="144" t="s">
        <v>1141</v>
      </c>
    </row>
    <row r="119" spans="1:5" x14ac:dyDescent="0.15">
      <c r="A119" s="140" t="s">
        <v>329</v>
      </c>
      <c r="D119" s="143" t="s">
        <v>160</v>
      </c>
      <c r="E119" s="144" t="s">
        <v>1141</v>
      </c>
    </row>
    <row r="120" spans="1:5" x14ac:dyDescent="0.15">
      <c r="A120" s="140" t="s">
        <v>1399</v>
      </c>
      <c r="D120" s="143" t="s">
        <v>160</v>
      </c>
      <c r="E120" s="144" t="s">
        <v>55</v>
      </c>
    </row>
    <row r="121" spans="1:5" x14ac:dyDescent="0.15">
      <c r="A121" s="141" t="s">
        <v>330</v>
      </c>
      <c r="D121" s="111" t="s">
        <v>38</v>
      </c>
      <c r="E121" s="112" t="s">
        <v>1142</v>
      </c>
    </row>
    <row r="122" spans="1:5" x14ac:dyDescent="0.15">
      <c r="A122" s="141" t="s">
        <v>331</v>
      </c>
      <c r="D122" s="111" t="s">
        <v>160</v>
      </c>
      <c r="E122" s="112" t="s">
        <v>55</v>
      </c>
    </row>
    <row r="123" spans="1:5" x14ac:dyDescent="0.15">
      <c r="A123" s="140" t="s">
        <v>1045</v>
      </c>
      <c r="D123" s="143" t="s">
        <v>38</v>
      </c>
      <c r="E123" s="144" t="s">
        <v>1147</v>
      </c>
    </row>
    <row r="124" spans="1:5" x14ac:dyDescent="0.15">
      <c r="A124" s="141" t="s">
        <v>332</v>
      </c>
      <c r="D124" s="111" t="s">
        <v>160</v>
      </c>
      <c r="E124" s="112" t="s">
        <v>1141</v>
      </c>
    </row>
    <row r="125" spans="1:5" x14ac:dyDescent="0.15">
      <c r="A125" s="140" t="s">
        <v>1046</v>
      </c>
      <c r="D125" s="143" t="s">
        <v>160</v>
      </c>
      <c r="E125" s="144" t="s">
        <v>1141</v>
      </c>
    </row>
    <row r="126" spans="1:5" x14ac:dyDescent="0.15">
      <c r="A126" s="141" t="s">
        <v>333</v>
      </c>
      <c r="D126" s="111" t="s">
        <v>160</v>
      </c>
      <c r="E126" s="112" t="s">
        <v>1141</v>
      </c>
    </row>
    <row r="127" spans="1:5" x14ac:dyDescent="0.15">
      <c r="A127" s="140" t="s">
        <v>334</v>
      </c>
      <c r="D127" s="143" t="s">
        <v>38</v>
      </c>
      <c r="E127" s="144" t="s">
        <v>1147</v>
      </c>
    </row>
    <row r="128" spans="1:5" x14ac:dyDescent="0.15">
      <c r="A128" s="141" t="s">
        <v>335</v>
      </c>
      <c r="D128" s="111" t="s">
        <v>160</v>
      </c>
      <c r="E128" s="112" t="s">
        <v>1141</v>
      </c>
    </row>
    <row r="129" spans="1:5" x14ac:dyDescent="0.15">
      <c r="A129" s="140" t="s">
        <v>1047</v>
      </c>
      <c r="D129" s="143" t="s">
        <v>160</v>
      </c>
      <c r="E129" s="144" t="s">
        <v>55</v>
      </c>
    </row>
    <row r="130" spans="1:5" x14ac:dyDescent="0.15">
      <c r="A130" s="141" t="s">
        <v>336</v>
      </c>
      <c r="D130" s="111" t="s">
        <v>38</v>
      </c>
      <c r="E130" s="152"/>
    </row>
    <row r="131" spans="1:5" x14ac:dyDescent="0.15">
      <c r="A131" s="141" t="s">
        <v>337</v>
      </c>
      <c r="D131" s="111" t="s">
        <v>38</v>
      </c>
      <c r="E131" s="152"/>
    </row>
    <row r="132" spans="1:5" x14ac:dyDescent="0.15">
      <c r="A132" s="140" t="s">
        <v>338</v>
      </c>
      <c r="D132" s="143" t="s">
        <v>160</v>
      </c>
      <c r="E132" s="144" t="s">
        <v>47</v>
      </c>
    </row>
    <row r="133" spans="1:5" x14ac:dyDescent="0.15">
      <c r="A133" s="141" t="s">
        <v>339</v>
      </c>
      <c r="D133" s="111" t="s">
        <v>38</v>
      </c>
      <c r="E133" s="112" t="s">
        <v>1142</v>
      </c>
    </row>
    <row r="134" spans="1:5" x14ac:dyDescent="0.15">
      <c r="A134" s="140" t="s">
        <v>340</v>
      </c>
      <c r="D134" s="143" t="s">
        <v>51</v>
      </c>
      <c r="E134" s="144" t="s">
        <v>53</v>
      </c>
    </row>
    <row r="135" spans="1:5" x14ac:dyDescent="0.15">
      <c r="A135" s="140" t="s">
        <v>341</v>
      </c>
      <c r="D135" s="143" t="s">
        <v>38</v>
      </c>
      <c r="E135" s="152"/>
    </row>
    <row r="136" spans="1:5" x14ac:dyDescent="0.15">
      <c r="A136" s="140" t="s">
        <v>342</v>
      </c>
      <c r="D136" s="143" t="s">
        <v>160</v>
      </c>
      <c r="E136" s="144" t="s">
        <v>1141</v>
      </c>
    </row>
    <row r="137" spans="1:5" x14ac:dyDescent="0.15">
      <c r="A137" s="141" t="s">
        <v>343</v>
      </c>
      <c r="D137" s="111" t="s">
        <v>38</v>
      </c>
      <c r="E137" s="152"/>
    </row>
    <row r="138" spans="1:5" x14ac:dyDescent="0.15">
      <c r="A138" s="141" t="s">
        <v>344</v>
      </c>
      <c r="D138" s="111" t="s">
        <v>38</v>
      </c>
      <c r="E138" s="152"/>
    </row>
    <row r="139" spans="1:5" x14ac:dyDescent="0.15">
      <c r="A139" s="140" t="s">
        <v>345</v>
      </c>
      <c r="D139" s="143" t="s">
        <v>38</v>
      </c>
      <c r="E139" s="152"/>
    </row>
    <row r="140" spans="1:5" x14ac:dyDescent="0.15">
      <c r="A140" s="143" t="s">
        <v>346</v>
      </c>
      <c r="D140" s="143" t="s">
        <v>38</v>
      </c>
      <c r="E140" s="152"/>
    </row>
    <row r="141" spans="1:5" x14ac:dyDescent="0.15">
      <c r="A141" s="140" t="s">
        <v>347</v>
      </c>
      <c r="D141" s="143" t="s">
        <v>160</v>
      </c>
      <c r="E141" s="144" t="s">
        <v>1141</v>
      </c>
    </row>
    <row r="142" spans="1:5" x14ac:dyDescent="0.15">
      <c r="A142" s="141" t="s">
        <v>348</v>
      </c>
      <c r="D142" s="111" t="s">
        <v>160</v>
      </c>
      <c r="E142" s="112" t="s">
        <v>1141</v>
      </c>
    </row>
    <row r="143" spans="1:5" x14ac:dyDescent="0.15">
      <c r="A143" s="141" t="s">
        <v>349</v>
      </c>
      <c r="D143" s="111" t="s">
        <v>38</v>
      </c>
      <c r="E143" s="152"/>
    </row>
    <row r="144" spans="1:5" x14ac:dyDescent="0.15">
      <c r="A144" s="140" t="s">
        <v>350</v>
      </c>
      <c r="D144" s="143" t="s">
        <v>38</v>
      </c>
      <c r="E144" s="144" t="s">
        <v>1142</v>
      </c>
    </row>
    <row r="145" spans="1:5" x14ac:dyDescent="0.15">
      <c r="A145" s="141" t="s">
        <v>351</v>
      </c>
      <c r="D145" s="111" t="s">
        <v>160</v>
      </c>
      <c r="E145" s="112" t="s">
        <v>47</v>
      </c>
    </row>
    <row r="146" spans="1:5" x14ac:dyDescent="0.15">
      <c r="A146" s="140" t="s">
        <v>352</v>
      </c>
      <c r="D146" s="143" t="s">
        <v>38</v>
      </c>
      <c r="E146" s="152"/>
    </row>
    <row r="147" spans="1:5" x14ac:dyDescent="0.15">
      <c r="A147" s="141" t="s">
        <v>353</v>
      </c>
      <c r="D147" s="111" t="s">
        <v>160</v>
      </c>
      <c r="E147" s="112" t="s">
        <v>47</v>
      </c>
    </row>
    <row r="148" spans="1:5" x14ac:dyDescent="0.15">
      <c r="A148" s="142" t="s">
        <v>1048</v>
      </c>
      <c r="D148" s="143" t="s">
        <v>160</v>
      </c>
      <c r="E148" s="144" t="s">
        <v>55</v>
      </c>
    </row>
    <row r="149" spans="1:5" x14ac:dyDescent="0.15">
      <c r="A149" s="140" t="s">
        <v>1049</v>
      </c>
      <c r="D149" s="143" t="s">
        <v>160</v>
      </c>
      <c r="E149" s="144" t="s">
        <v>55</v>
      </c>
    </row>
    <row r="150" spans="1:5" x14ac:dyDescent="0.15">
      <c r="A150" s="141" t="s">
        <v>354</v>
      </c>
      <c r="D150" s="111" t="s">
        <v>38</v>
      </c>
      <c r="E150" s="112" t="s">
        <v>1147</v>
      </c>
    </row>
    <row r="151" spans="1:5" x14ac:dyDescent="0.15">
      <c r="A151" s="141" t="s">
        <v>355</v>
      </c>
      <c r="D151" s="111" t="s">
        <v>51</v>
      </c>
      <c r="E151" s="112" t="s">
        <v>52</v>
      </c>
    </row>
    <row r="152" spans="1:5" x14ac:dyDescent="0.15">
      <c r="A152" s="140" t="s">
        <v>1050</v>
      </c>
      <c r="D152" s="143" t="s">
        <v>38</v>
      </c>
      <c r="E152" s="144" t="s">
        <v>44</v>
      </c>
    </row>
    <row r="153" spans="1:5" x14ac:dyDescent="0.15">
      <c r="A153" s="140" t="s">
        <v>356</v>
      </c>
      <c r="D153" s="143" t="s">
        <v>160</v>
      </c>
      <c r="E153" s="144" t="s">
        <v>1141</v>
      </c>
    </row>
    <row r="154" spans="1:5" x14ac:dyDescent="0.15">
      <c r="A154" s="140" t="s">
        <v>357</v>
      </c>
      <c r="D154" s="143" t="s">
        <v>38</v>
      </c>
      <c r="E154" s="144" t="s">
        <v>1147</v>
      </c>
    </row>
    <row r="155" spans="1:5" x14ac:dyDescent="0.15">
      <c r="A155" s="141" t="s">
        <v>358</v>
      </c>
      <c r="D155" s="111" t="s">
        <v>160</v>
      </c>
      <c r="E155" s="112" t="s">
        <v>1141</v>
      </c>
    </row>
    <row r="156" spans="1:5" x14ac:dyDescent="0.15">
      <c r="A156" s="140" t="s">
        <v>359</v>
      </c>
      <c r="D156" s="143" t="s">
        <v>160</v>
      </c>
      <c r="E156" s="144" t="s">
        <v>1141</v>
      </c>
    </row>
    <row r="157" spans="1:5" x14ac:dyDescent="0.15">
      <c r="A157" s="140" t="s">
        <v>360</v>
      </c>
      <c r="D157" s="143" t="s">
        <v>160</v>
      </c>
      <c r="E157" s="144" t="s">
        <v>55</v>
      </c>
    </row>
    <row r="158" spans="1:5" x14ac:dyDescent="0.15">
      <c r="A158" s="141" t="s">
        <v>361</v>
      </c>
      <c r="D158" s="111" t="s">
        <v>38</v>
      </c>
      <c r="E158" s="152"/>
    </row>
    <row r="159" spans="1:5" x14ac:dyDescent="0.15">
      <c r="A159" s="140" t="s">
        <v>362</v>
      </c>
      <c r="D159" s="143" t="s">
        <v>160</v>
      </c>
      <c r="E159" s="144" t="s">
        <v>1141</v>
      </c>
    </row>
    <row r="160" spans="1:5" x14ac:dyDescent="0.15">
      <c r="A160" s="141" t="s">
        <v>363</v>
      </c>
      <c r="D160" s="111" t="s">
        <v>160</v>
      </c>
      <c r="E160" s="112" t="s">
        <v>1144</v>
      </c>
    </row>
    <row r="161" spans="1:5" x14ac:dyDescent="0.15">
      <c r="A161" s="141" t="s">
        <v>364</v>
      </c>
      <c r="D161" s="111" t="s">
        <v>38</v>
      </c>
      <c r="E161" s="112" t="s">
        <v>1150</v>
      </c>
    </row>
    <row r="162" spans="1:5" x14ac:dyDescent="0.15">
      <c r="A162" s="140" t="s">
        <v>365</v>
      </c>
      <c r="D162" s="143" t="s">
        <v>160</v>
      </c>
      <c r="E162" s="144" t="s">
        <v>1141</v>
      </c>
    </row>
    <row r="163" spans="1:5" x14ac:dyDescent="0.15">
      <c r="A163" s="140" t="s">
        <v>366</v>
      </c>
      <c r="D163" s="143" t="s">
        <v>160</v>
      </c>
      <c r="E163" s="144" t="s">
        <v>55</v>
      </c>
    </row>
    <row r="164" spans="1:5" x14ac:dyDescent="0.15">
      <c r="A164" s="140" t="s">
        <v>367</v>
      </c>
      <c r="D164" s="143" t="s">
        <v>38</v>
      </c>
      <c r="E164" s="152"/>
    </row>
    <row r="165" spans="1:5" x14ac:dyDescent="0.15">
      <c r="A165" s="140" t="s">
        <v>368</v>
      </c>
      <c r="D165" s="143" t="s">
        <v>160</v>
      </c>
      <c r="E165" s="144" t="s">
        <v>55</v>
      </c>
    </row>
    <row r="166" spans="1:5" x14ac:dyDescent="0.15">
      <c r="A166" s="140" t="s">
        <v>369</v>
      </c>
      <c r="D166" s="143" t="s">
        <v>160</v>
      </c>
      <c r="E166" s="144" t="s">
        <v>1141</v>
      </c>
    </row>
    <row r="167" spans="1:5" x14ac:dyDescent="0.15">
      <c r="A167" s="141" t="s">
        <v>370</v>
      </c>
      <c r="D167" s="111" t="s">
        <v>38</v>
      </c>
      <c r="E167" s="112" t="s">
        <v>1147</v>
      </c>
    </row>
    <row r="168" spans="1:5" x14ac:dyDescent="0.15">
      <c r="A168" s="141" t="s">
        <v>371</v>
      </c>
      <c r="D168" s="111" t="s">
        <v>160</v>
      </c>
      <c r="E168" s="112" t="s">
        <v>1146</v>
      </c>
    </row>
    <row r="169" spans="1:5" x14ac:dyDescent="0.15">
      <c r="A169" s="140" t="s">
        <v>1352</v>
      </c>
      <c r="D169" s="143" t="s">
        <v>160</v>
      </c>
      <c r="E169" s="144" t="s">
        <v>1141</v>
      </c>
    </row>
    <row r="170" spans="1:5" x14ac:dyDescent="0.15">
      <c r="A170" s="140" t="s">
        <v>372</v>
      </c>
      <c r="D170" s="143" t="s">
        <v>38</v>
      </c>
      <c r="E170" s="152"/>
    </row>
    <row r="171" spans="1:5" x14ac:dyDescent="0.15">
      <c r="A171" s="141" t="s">
        <v>373</v>
      </c>
      <c r="D171" s="111" t="s">
        <v>38</v>
      </c>
      <c r="E171" s="152"/>
    </row>
    <row r="172" spans="1:5" x14ac:dyDescent="0.15">
      <c r="A172" s="140" t="s">
        <v>374</v>
      </c>
      <c r="D172" s="143" t="s">
        <v>160</v>
      </c>
      <c r="E172" s="144" t="s">
        <v>1141</v>
      </c>
    </row>
    <row r="173" spans="1:5" x14ac:dyDescent="0.15">
      <c r="A173" s="141" t="s">
        <v>375</v>
      </c>
      <c r="D173" s="111" t="s">
        <v>41</v>
      </c>
      <c r="E173" s="112" t="s">
        <v>1142</v>
      </c>
    </row>
    <row r="174" spans="1:5" x14ac:dyDescent="0.15">
      <c r="A174" s="141" t="s">
        <v>376</v>
      </c>
      <c r="D174" s="111" t="s">
        <v>160</v>
      </c>
      <c r="E174" s="112" t="s">
        <v>1141</v>
      </c>
    </row>
    <row r="175" spans="1:5" x14ac:dyDescent="0.15">
      <c r="A175" s="141" t="s">
        <v>377</v>
      </c>
      <c r="D175" s="111" t="s">
        <v>160</v>
      </c>
      <c r="E175" s="112" t="s">
        <v>1141</v>
      </c>
    </row>
    <row r="176" spans="1:5" x14ac:dyDescent="0.15">
      <c r="A176" s="140" t="s">
        <v>378</v>
      </c>
      <c r="D176" s="143" t="s">
        <v>160</v>
      </c>
      <c r="E176" s="144" t="s">
        <v>1146</v>
      </c>
    </row>
    <row r="177" spans="1:5" x14ac:dyDescent="0.15">
      <c r="A177" s="140" t="s">
        <v>379</v>
      </c>
      <c r="D177" s="143" t="s">
        <v>51</v>
      </c>
      <c r="E177" s="144" t="s">
        <v>53</v>
      </c>
    </row>
    <row r="178" spans="1:5" x14ac:dyDescent="0.15">
      <c r="A178" s="140" t="s">
        <v>380</v>
      </c>
      <c r="D178" s="143" t="s">
        <v>38</v>
      </c>
      <c r="E178" s="152"/>
    </row>
    <row r="179" spans="1:5" x14ac:dyDescent="0.15">
      <c r="A179" s="141" t="s">
        <v>381</v>
      </c>
      <c r="D179" s="111" t="s">
        <v>160</v>
      </c>
      <c r="E179" s="112" t="s">
        <v>1145</v>
      </c>
    </row>
    <row r="180" spans="1:5" x14ac:dyDescent="0.15">
      <c r="A180" s="144" t="s">
        <v>309</v>
      </c>
      <c r="D180" s="143" t="s">
        <v>160</v>
      </c>
      <c r="E180" s="144" t="s">
        <v>1141</v>
      </c>
    </row>
    <row r="181" spans="1:5" x14ac:dyDescent="0.15">
      <c r="A181" s="141" t="s">
        <v>382</v>
      </c>
      <c r="D181" s="111" t="s">
        <v>160</v>
      </c>
      <c r="E181" s="112" t="s">
        <v>1145</v>
      </c>
    </row>
    <row r="182" spans="1:5" x14ac:dyDescent="0.15">
      <c r="A182" s="141" t="s">
        <v>383</v>
      </c>
      <c r="D182" s="111" t="s">
        <v>160</v>
      </c>
      <c r="E182" s="112" t="s">
        <v>1141</v>
      </c>
    </row>
    <row r="183" spans="1:5" x14ac:dyDescent="0.15">
      <c r="A183" s="141" t="s">
        <v>384</v>
      </c>
      <c r="D183" s="111" t="s">
        <v>160</v>
      </c>
      <c r="E183" s="112" t="s">
        <v>55</v>
      </c>
    </row>
    <row r="184" spans="1:5" x14ac:dyDescent="0.15">
      <c r="A184" s="140" t="s">
        <v>1353</v>
      </c>
      <c r="D184" s="143" t="s">
        <v>160</v>
      </c>
      <c r="E184" s="144" t="s">
        <v>1141</v>
      </c>
    </row>
    <row r="185" spans="1:5" x14ac:dyDescent="0.15">
      <c r="A185" s="141" t="s">
        <v>385</v>
      </c>
      <c r="D185" s="143" t="s">
        <v>51</v>
      </c>
      <c r="E185" s="112" t="s">
        <v>52</v>
      </c>
    </row>
    <row r="186" spans="1:5" x14ac:dyDescent="0.15">
      <c r="A186" s="140" t="s">
        <v>1393</v>
      </c>
      <c r="D186" s="143" t="s">
        <v>160</v>
      </c>
      <c r="E186" s="144" t="s">
        <v>1143</v>
      </c>
    </row>
    <row r="187" spans="1:5" x14ac:dyDescent="0.15">
      <c r="A187" s="141" t="s">
        <v>386</v>
      </c>
      <c r="D187" s="111" t="s">
        <v>38</v>
      </c>
      <c r="E187" s="152"/>
    </row>
    <row r="188" spans="1:5" x14ac:dyDescent="0.15">
      <c r="A188" s="141" t="s">
        <v>387</v>
      </c>
      <c r="D188" s="111" t="s">
        <v>38</v>
      </c>
      <c r="E188" s="112" t="s">
        <v>1147</v>
      </c>
    </row>
    <row r="189" spans="1:5" x14ac:dyDescent="0.15">
      <c r="A189" s="140" t="s">
        <v>388</v>
      </c>
      <c r="D189" s="143" t="s">
        <v>160</v>
      </c>
      <c r="E189" s="144" t="s">
        <v>55</v>
      </c>
    </row>
    <row r="190" spans="1:5" x14ac:dyDescent="0.15">
      <c r="A190" s="141" t="s">
        <v>389</v>
      </c>
      <c r="D190" s="111" t="s">
        <v>160</v>
      </c>
      <c r="E190" s="112" t="s">
        <v>1141</v>
      </c>
    </row>
    <row r="191" spans="1:5" x14ac:dyDescent="0.15">
      <c r="A191" s="141" t="s">
        <v>390</v>
      </c>
      <c r="D191" s="111" t="s">
        <v>38</v>
      </c>
      <c r="E191" s="152"/>
    </row>
    <row r="192" spans="1:5" x14ac:dyDescent="0.15">
      <c r="A192" s="141" t="s">
        <v>1354</v>
      </c>
      <c r="D192" s="111" t="s">
        <v>38</v>
      </c>
      <c r="E192" s="112" t="s">
        <v>1142</v>
      </c>
    </row>
    <row r="193" spans="1:5" x14ac:dyDescent="0.15">
      <c r="A193" s="141" t="s">
        <v>391</v>
      </c>
      <c r="D193" s="111" t="s">
        <v>160</v>
      </c>
      <c r="E193" s="112" t="s">
        <v>1141</v>
      </c>
    </row>
    <row r="194" spans="1:5" x14ac:dyDescent="0.15">
      <c r="A194" s="140" t="s">
        <v>1355</v>
      </c>
      <c r="D194" s="143" t="s">
        <v>160</v>
      </c>
      <c r="E194" s="144" t="s">
        <v>1141</v>
      </c>
    </row>
    <row r="195" spans="1:5" x14ac:dyDescent="0.15">
      <c r="A195" s="140" t="s">
        <v>392</v>
      </c>
      <c r="D195" s="143" t="s">
        <v>160</v>
      </c>
      <c r="E195" s="144" t="s">
        <v>1141</v>
      </c>
    </row>
    <row r="196" spans="1:5" x14ac:dyDescent="0.15">
      <c r="A196" s="141" t="s">
        <v>393</v>
      </c>
      <c r="D196" s="111" t="s">
        <v>38</v>
      </c>
      <c r="E196" s="152"/>
    </row>
    <row r="197" spans="1:5" x14ac:dyDescent="0.15">
      <c r="A197" s="140" t="s">
        <v>394</v>
      </c>
      <c r="D197" s="143" t="s">
        <v>38</v>
      </c>
      <c r="E197" s="152"/>
    </row>
    <row r="198" spans="1:5" x14ac:dyDescent="0.15">
      <c r="A198" s="140" t="s">
        <v>1051</v>
      </c>
      <c r="D198" s="143" t="s">
        <v>38</v>
      </c>
      <c r="E198" s="144" t="s">
        <v>44</v>
      </c>
    </row>
    <row r="199" spans="1:5" x14ac:dyDescent="0.15">
      <c r="A199" s="141" t="s">
        <v>395</v>
      </c>
      <c r="D199" s="111" t="s">
        <v>160</v>
      </c>
      <c r="E199" s="112" t="s">
        <v>1141</v>
      </c>
    </row>
    <row r="200" spans="1:5" x14ac:dyDescent="0.15">
      <c r="A200" s="141" t="s">
        <v>396</v>
      </c>
      <c r="D200" s="111" t="s">
        <v>38</v>
      </c>
      <c r="E200" s="112" t="s">
        <v>1142</v>
      </c>
    </row>
    <row r="201" spans="1:5" x14ac:dyDescent="0.15">
      <c r="A201" s="140" t="s">
        <v>397</v>
      </c>
      <c r="D201" s="143" t="s">
        <v>160</v>
      </c>
      <c r="E201" s="144" t="s">
        <v>1141</v>
      </c>
    </row>
    <row r="202" spans="1:5" x14ac:dyDescent="0.15">
      <c r="A202" s="140" t="s">
        <v>398</v>
      </c>
      <c r="D202" s="143" t="s">
        <v>160</v>
      </c>
      <c r="E202" s="144" t="s">
        <v>1141</v>
      </c>
    </row>
    <row r="203" spans="1:5" x14ac:dyDescent="0.15">
      <c r="A203" s="141" t="s">
        <v>399</v>
      </c>
      <c r="D203" s="111" t="s">
        <v>160</v>
      </c>
      <c r="E203" s="112" t="s">
        <v>1141</v>
      </c>
    </row>
    <row r="204" spans="1:5" x14ac:dyDescent="0.15">
      <c r="A204" s="141" t="s">
        <v>400</v>
      </c>
      <c r="D204" s="111" t="s">
        <v>38</v>
      </c>
      <c r="E204" s="112" t="s">
        <v>1142</v>
      </c>
    </row>
    <row r="205" spans="1:5" x14ac:dyDescent="0.15">
      <c r="A205" s="140" t="s">
        <v>401</v>
      </c>
      <c r="D205" s="143" t="s">
        <v>38</v>
      </c>
      <c r="E205" s="152"/>
    </row>
    <row r="206" spans="1:5" x14ac:dyDescent="0.15">
      <c r="A206" s="140" t="s">
        <v>402</v>
      </c>
      <c r="D206" s="143" t="s">
        <v>38</v>
      </c>
      <c r="E206" s="144" t="s">
        <v>1147</v>
      </c>
    </row>
    <row r="207" spans="1:5" x14ac:dyDescent="0.15">
      <c r="A207" s="141" t="s">
        <v>403</v>
      </c>
      <c r="D207" s="111" t="s">
        <v>160</v>
      </c>
      <c r="E207" s="112" t="s">
        <v>1141</v>
      </c>
    </row>
    <row r="208" spans="1:5" x14ac:dyDescent="0.15">
      <c r="A208" s="140" t="s">
        <v>404</v>
      </c>
      <c r="D208" s="143" t="s">
        <v>160</v>
      </c>
      <c r="E208" s="144" t="s">
        <v>1141</v>
      </c>
    </row>
    <row r="209" spans="1:5" x14ac:dyDescent="0.15">
      <c r="A209" s="140" t="s">
        <v>405</v>
      </c>
      <c r="D209" s="143" t="s">
        <v>160</v>
      </c>
      <c r="E209" s="144" t="s">
        <v>1141</v>
      </c>
    </row>
    <row r="210" spans="1:5" x14ac:dyDescent="0.15">
      <c r="A210" s="140" t="s">
        <v>406</v>
      </c>
      <c r="D210" s="143" t="s">
        <v>38</v>
      </c>
      <c r="E210" s="152"/>
    </row>
    <row r="211" spans="1:5" x14ac:dyDescent="0.15">
      <c r="A211" s="140" t="s">
        <v>407</v>
      </c>
      <c r="D211" s="143" t="s">
        <v>160</v>
      </c>
      <c r="E211" s="144" t="s">
        <v>1141</v>
      </c>
    </row>
    <row r="212" spans="1:5" x14ac:dyDescent="0.15">
      <c r="A212" s="141" t="s">
        <v>408</v>
      </c>
      <c r="D212" s="111" t="s">
        <v>38</v>
      </c>
      <c r="E212" s="152"/>
    </row>
    <row r="213" spans="1:5" x14ac:dyDescent="0.15">
      <c r="A213" s="141" t="s">
        <v>409</v>
      </c>
      <c r="D213" s="111" t="s">
        <v>38</v>
      </c>
      <c r="E213" s="152"/>
    </row>
    <row r="214" spans="1:5" x14ac:dyDescent="0.15">
      <c r="A214" s="141" t="s">
        <v>410</v>
      </c>
      <c r="D214" s="111" t="s">
        <v>160</v>
      </c>
      <c r="E214" s="112" t="s">
        <v>1141</v>
      </c>
    </row>
    <row r="215" spans="1:5" x14ac:dyDescent="0.15">
      <c r="A215" s="141" t="s">
        <v>411</v>
      </c>
      <c r="D215" s="111" t="s">
        <v>160</v>
      </c>
      <c r="E215" s="156" t="s">
        <v>1397</v>
      </c>
    </row>
    <row r="216" spans="1:5" x14ac:dyDescent="0.15">
      <c r="A216" s="141" t="s">
        <v>412</v>
      </c>
      <c r="D216" s="111" t="s">
        <v>160</v>
      </c>
      <c r="E216" s="112" t="s">
        <v>1141</v>
      </c>
    </row>
    <row r="217" spans="1:5" x14ac:dyDescent="0.15">
      <c r="A217" s="141" t="s">
        <v>1052</v>
      </c>
      <c r="D217" s="111" t="s">
        <v>160</v>
      </c>
      <c r="E217" s="144" t="s">
        <v>55</v>
      </c>
    </row>
    <row r="218" spans="1:5" x14ac:dyDescent="0.15">
      <c r="A218" s="140" t="s">
        <v>1053</v>
      </c>
      <c r="D218" s="143" t="s">
        <v>160</v>
      </c>
      <c r="E218" s="144" t="s">
        <v>55</v>
      </c>
    </row>
    <row r="219" spans="1:5" x14ac:dyDescent="0.15">
      <c r="A219" s="141" t="s">
        <v>413</v>
      </c>
      <c r="D219" s="111" t="s">
        <v>38</v>
      </c>
      <c r="E219" s="152"/>
    </row>
    <row r="220" spans="1:5" x14ac:dyDescent="0.15">
      <c r="A220" s="143" t="s">
        <v>1090</v>
      </c>
      <c r="D220" s="143" t="s">
        <v>160</v>
      </c>
      <c r="E220" s="144" t="s">
        <v>55</v>
      </c>
    </row>
    <row r="221" spans="1:5" x14ac:dyDescent="0.15">
      <c r="A221" s="141" t="s">
        <v>414</v>
      </c>
      <c r="D221" s="111" t="s">
        <v>38</v>
      </c>
      <c r="E221" s="152"/>
    </row>
    <row r="222" spans="1:5" x14ac:dyDescent="0.15">
      <c r="A222" s="140" t="s">
        <v>415</v>
      </c>
      <c r="D222" s="143" t="s">
        <v>160</v>
      </c>
      <c r="E222" s="144" t="s">
        <v>1141</v>
      </c>
    </row>
    <row r="223" spans="1:5" x14ac:dyDescent="0.15">
      <c r="A223" s="140" t="s">
        <v>416</v>
      </c>
      <c r="D223" s="143" t="s">
        <v>160</v>
      </c>
      <c r="E223" s="144" t="s">
        <v>1141</v>
      </c>
    </row>
    <row r="224" spans="1:5" x14ac:dyDescent="0.15">
      <c r="A224" s="141" t="s">
        <v>417</v>
      </c>
      <c r="D224" s="111" t="s">
        <v>38</v>
      </c>
      <c r="E224" s="152"/>
    </row>
    <row r="225" spans="1:5" x14ac:dyDescent="0.15">
      <c r="A225" s="140" t="s">
        <v>418</v>
      </c>
      <c r="D225" s="143" t="s">
        <v>38</v>
      </c>
      <c r="E225" s="152"/>
    </row>
    <row r="226" spans="1:5" x14ac:dyDescent="0.15">
      <c r="A226" s="140" t="s">
        <v>1054</v>
      </c>
      <c r="D226" s="143" t="s">
        <v>160</v>
      </c>
      <c r="E226" s="144" t="s">
        <v>1141</v>
      </c>
    </row>
    <row r="227" spans="1:5" x14ac:dyDescent="0.15">
      <c r="A227" s="141" t="s">
        <v>419</v>
      </c>
      <c r="D227" s="143" t="s">
        <v>38</v>
      </c>
      <c r="E227" s="152"/>
    </row>
    <row r="228" spans="1:5" x14ac:dyDescent="0.15">
      <c r="A228" s="140" t="s">
        <v>420</v>
      </c>
      <c r="D228" s="143" t="s">
        <v>38</v>
      </c>
      <c r="E228" s="152"/>
    </row>
    <row r="229" spans="1:5" x14ac:dyDescent="0.15">
      <c r="A229" s="141" t="s">
        <v>421</v>
      </c>
      <c r="D229" s="111" t="s">
        <v>160</v>
      </c>
      <c r="E229" s="144" t="s">
        <v>55</v>
      </c>
    </row>
    <row r="230" spans="1:5" x14ac:dyDescent="0.15">
      <c r="A230" s="140" t="s">
        <v>422</v>
      </c>
      <c r="D230" s="143" t="s">
        <v>160</v>
      </c>
      <c r="E230" s="144" t="s">
        <v>1141</v>
      </c>
    </row>
    <row r="231" spans="1:5" x14ac:dyDescent="0.15">
      <c r="A231" s="140" t="s">
        <v>423</v>
      </c>
      <c r="D231" s="143" t="s">
        <v>38</v>
      </c>
      <c r="E231" s="152"/>
    </row>
    <row r="232" spans="1:5" x14ac:dyDescent="0.15">
      <c r="A232" s="140" t="s">
        <v>424</v>
      </c>
      <c r="D232" s="143" t="s">
        <v>160</v>
      </c>
      <c r="E232" s="144" t="s">
        <v>1144</v>
      </c>
    </row>
    <row r="233" spans="1:5" x14ac:dyDescent="0.15">
      <c r="A233" s="140" t="s">
        <v>425</v>
      </c>
      <c r="D233" s="143" t="s">
        <v>160</v>
      </c>
      <c r="E233" s="144" t="s">
        <v>1141</v>
      </c>
    </row>
    <row r="234" spans="1:5" x14ac:dyDescent="0.15">
      <c r="A234" s="144" t="s">
        <v>1091</v>
      </c>
      <c r="D234" s="143" t="s">
        <v>160</v>
      </c>
      <c r="E234" s="144" t="s">
        <v>58</v>
      </c>
    </row>
    <row r="235" spans="1:5" x14ac:dyDescent="0.15">
      <c r="A235" s="141" t="s">
        <v>426</v>
      </c>
      <c r="D235" s="111" t="s">
        <v>160</v>
      </c>
      <c r="E235" s="112" t="s">
        <v>1141</v>
      </c>
    </row>
    <row r="236" spans="1:5" x14ac:dyDescent="0.15">
      <c r="A236" s="140" t="s">
        <v>427</v>
      </c>
      <c r="D236" s="143" t="s">
        <v>160</v>
      </c>
      <c r="E236" s="144" t="s">
        <v>1141</v>
      </c>
    </row>
    <row r="237" spans="1:5" x14ac:dyDescent="0.15">
      <c r="A237" s="140" t="s">
        <v>428</v>
      </c>
      <c r="D237" s="143" t="s">
        <v>160</v>
      </c>
      <c r="E237" s="144" t="s">
        <v>1141</v>
      </c>
    </row>
    <row r="238" spans="1:5" x14ac:dyDescent="0.15">
      <c r="A238" s="141" t="s">
        <v>429</v>
      </c>
      <c r="D238" s="111" t="s">
        <v>38</v>
      </c>
      <c r="E238" s="152"/>
    </row>
    <row r="239" spans="1:5" x14ac:dyDescent="0.15">
      <c r="A239" s="140" t="s">
        <v>430</v>
      </c>
      <c r="D239" s="143" t="s">
        <v>38</v>
      </c>
      <c r="E239" s="152"/>
    </row>
    <row r="240" spans="1:5" x14ac:dyDescent="0.15">
      <c r="A240" s="141" t="s">
        <v>431</v>
      </c>
      <c r="D240" s="111" t="s">
        <v>38</v>
      </c>
      <c r="E240" s="152"/>
    </row>
    <row r="241" spans="1:5" x14ac:dyDescent="0.15">
      <c r="A241" s="141" t="s">
        <v>432</v>
      </c>
      <c r="D241" s="111" t="s">
        <v>160</v>
      </c>
      <c r="E241" s="144" t="s">
        <v>47</v>
      </c>
    </row>
    <row r="242" spans="1:5" x14ac:dyDescent="0.15">
      <c r="A242" s="141" t="s">
        <v>433</v>
      </c>
      <c r="D242" s="111" t="s">
        <v>160</v>
      </c>
      <c r="E242" s="112" t="s">
        <v>1141</v>
      </c>
    </row>
    <row r="243" spans="1:5" x14ac:dyDescent="0.15">
      <c r="A243" s="141" t="s">
        <v>434</v>
      </c>
      <c r="D243" s="111" t="s">
        <v>160</v>
      </c>
      <c r="E243" s="144" t="s">
        <v>55</v>
      </c>
    </row>
    <row r="244" spans="1:5" x14ac:dyDescent="0.15">
      <c r="A244" s="140" t="s">
        <v>435</v>
      </c>
      <c r="D244" s="143" t="s">
        <v>38</v>
      </c>
      <c r="E244" s="152"/>
    </row>
    <row r="245" spans="1:5" x14ac:dyDescent="0.15">
      <c r="A245" s="140" t="s">
        <v>436</v>
      </c>
      <c r="D245" s="143" t="s">
        <v>38</v>
      </c>
      <c r="E245" s="152"/>
    </row>
    <row r="246" spans="1:5" x14ac:dyDescent="0.15">
      <c r="A246" s="140" t="s">
        <v>1356</v>
      </c>
      <c r="D246" s="143" t="s">
        <v>160</v>
      </c>
      <c r="E246" s="144" t="s">
        <v>1141</v>
      </c>
    </row>
    <row r="247" spans="1:5" x14ac:dyDescent="0.15">
      <c r="A247" s="140" t="s">
        <v>437</v>
      </c>
      <c r="D247" s="143" t="s">
        <v>160</v>
      </c>
      <c r="E247" s="144" t="s">
        <v>1141</v>
      </c>
    </row>
    <row r="248" spans="1:5" x14ac:dyDescent="0.15">
      <c r="A248" s="140" t="s">
        <v>438</v>
      </c>
      <c r="D248" s="143" t="s">
        <v>38</v>
      </c>
      <c r="E248" s="152"/>
    </row>
    <row r="249" spans="1:5" x14ac:dyDescent="0.15">
      <c r="A249" s="140" t="s">
        <v>439</v>
      </c>
      <c r="D249" s="143" t="s">
        <v>160</v>
      </c>
      <c r="E249" s="144" t="s">
        <v>1141</v>
      </c>
    </row>
    <row r="250" spans="1:5" x14ac:dyDescent="0.15">
      <c r="A250" s="141" t="s">
        <v>440</v>
      </c>
      <c r="D250" s="111" t="s">
        <v>38</v>
      </c>
      <c r="E250" s="112" t="s">
        <v>1142</v>
      </c>
    </row>
    <row r="251" spans="1:5" x14ac:dyDescent="0.15">
      <c r="A251" s="143" t="s">
        <v>47</v>
      </c>
      <c r="D251" s="143" t="s">
        <v>160</v>
      </c>
      <c r="E251" s="153" t="s">
        <v>1141</v>
      </c>
    </row>
    <row r="252" spans="1:5" x14ac:dyDescent="0.15">
      <c r="A252" s="141" t="s">
        <v>441</v>
      </c>
      <c r="D252" s="111" t="s">
        <v>160</v>
      </c>
      <c r="E252" s="112" t="s">
        <v>1146</v>
      </c>
    </row>
    <row r="253" spans="1:5" x14ac:dyDescent="0.15">
      <c r="A253" s="140" t="s">
        <v>442</v>
      </c>
      <c r="D253" s="143" t="s">
        <v>38</v>
      </c>
      <c r="E253" s="152"/>
    </row>
    <row r="254" spans="1:5" x14ac:dyDescent="0.15">
      <c r="A254" s="141" t="s">
        <v>443</v>
      </c>
      <c r="D254" s="111" t="s">
        <v>160</v>
      </c>
      <c r="E254" s="144" t="s">
        <v>55</v>
      </c>
    </row>
    <row r="255" spans="1:5" x14ac:dyDescent="0.15">
      <c r="A255" s="141" t="s">
        <v>444</v>
      </c>
      <c r="D255" s="111" t="s">
        <v>38</v>
      </c>
      <c r="E255" s="152"/>
    </row>
    <row r="256" spans="1:5" x14ac:dyDescent="0.15">
      <c r="A256" s="140" t="s">
        <v>445</v>
      </c>
      <c r="D256" s="143" t="s">
        <v>38</v>
      </c>
      <c r="E256" s="144" t="s">
        <v>1147</v>
      </c>
    </row>
    <row r="257" spans="1:5" x14ac:dyDescent="0.15">
      <c r="A257" s="140" t="s">
        <v>446</v>
      </c>
      <c r="D257" s="143" t="s">
        <v>160</v>
      </c>
      <c r="E257" s="144" t="s">
        <v>55</v>
      </c>
    </row>
    <row r="258" spans="1:5" x14ac:dyDescent="0.15">
      <c r="A258" s="141" t="s">
        <v>447</v>
      </c>
      <c r="D258" s="111" t="s">
        <v>38</v>
      </c>
      <c r="E258" s="152"/>
    </row>
    <row r="259" spans="1:5" x14ac:dyDescent="0.15">
      <c r="A259" s="141" t="s">
        <v>448</v>
      </c>
      <c r="D259" s="111" t="s">
        <v>160</v>
      </c>
      <c r="E259" s="112" t="s">
        <v>1141</v>
      </c>
    </row>
    <row r="260" spans="1:5" x14ac:dyDescent="0.15">
      <c r="A260" s="140" t="s">
        <v>449</v>
      </c>
      <c r="D260" s="143" t="s">
        <v>38</v>
      </c>
      <c r="E260" s="144" t="s">
        <v>1142</v>
      </c>
    </row>
    <row r="261" spans="1:5" x14ac:dyDescent="0.15">
      <c r="A261" s="140" t="s">
        <v>450</v>
      </c>
      <c r="D261" s="143" t="s">
        <v>160</v>
      </c>
      <c r="E261" s="144" t="s">
        <v>1149</v>
      </c>
    </row>
    <row r="262" spans="1:5" x14ac:dyDescent="0.15">
      <c r="A262" s="141" t="s">
        <v>451</v>
      </c>
      <c r="D262" s="111" t="s">
        <v>38</v>
      </c>
      <c r="E262" s="152"/>
    </row>
    <row r="263" spans="1:5" x14ac:dyDescent="0.15">
      <c r="A263" s="140" t="s">
        <v>452</v>
      </c>
      <c r="D263" s="143" t="s">
        <v>38</v>
      </c>
      <c r="E263" s="152"/>
    </row>
    <row r="264" spans="1:5" x14ac:dyDescent="0.15">
      <c r="A264" s="141" t="s">
        <v>453</v>
      </c>
      <c r="D264" s="111" t="s">
        <v>160</v>
      </c>
      <c r="E264" s="112" t="s">
        <v>1146</v>
      </c>
    </row>
    <row r="265" spans="1:5" x14ac:dyDescent="0.15">
      <c r="A265" s="141" t="s">
        <v>454</v>
      </c>
      <c r="D265" s="111" t="s">
        <v>160</v>
      </c>
      <c r="E265" s="112" t="s">
        <v>1141</v>
      </c>
    </row>
    <row r="266" spans="1:5" x14ac:dyDescent="0.15">
      <c r="A266" s="140" t="s">
        <v>1055</v>
      </c>
      <c r="D266" s="143" t="s">
        <v>160</v>
      </c>
      <c r="E266" s="144" t="s">
        <v>55</v>
      </c>
    </row>
    <row r="267" spans="1:5" x14ac:dyDescent="0.15">
      <c r="A267" s="140" t="s">
        <v>455</v>
      </c>
      <c r="D267" s="143" t="s">
        <v>160</v>
      </c>
      <c r="E267" s="144" t="s">
        <v>1141</v>
      </c>
    </row>
    <row r="268" spans="1:5" x14ac:dyDescent="0.15">
      <c r="A268" s="140" t="s">
        <v>456</v>
      </c>
      <c r="D268" s="143" t="s">
        <v>38</v>
      </c>
      <c r="E268" s="144" t="s">
        <v>1142</v>
      </c>
    </row>
    <row r="269" spans="1:5" x14ac:dyDescent="0.15">
      <c r="A269" s="140" t="s">
        <v>457</v>
      </c>
      <c r="D269" s="143" t="s">
        <v>160</v>
      </c>
      <c r="E269" s="144" t="s">
        <v>1141</v>
      </c>
    </row>
    <row r="270" spans="1:5" x14ac:dyDescent="0.15">
      <c r="A270" s="140" t="s">
        <v>458</v>
      </c>
      <c r="D270" s="143" t="s">
        <v>38</v>
      </c>
      <c r="E270" s="144" t="s">
        <v>1147</v>
      </c>
    </row>
    <row r="271" spans="1:5" x14ac:dyDescent="0.15">
      <c r="A271" s="141" t="s">
        <v>459</v>
      </c>
      <c r="D271" s="111" t="s">
        <v>160</v>
      </c>
      <c r="E271" s="144" t="s">
        <v>1149</v>
      </c>
    </row>
    <row r="272" spans="1:5" x14ac:dyDescent="0.15">
      <c r="A272" s="141" t="s">
        <v>460</v>
      </c>
      <c r="D272" s="111" t="s">
        <v>160</v>
      </c>
      <c r="E272" s="144" t="s">
        <v>1149</v>
      </c>
    </row>
    <row r="273" spans="1:5" x14ac:dyDescent="0.15">
      <c r="A273" s="141" t="s">
        <v>1092</v>
      </c>
      <c r="D273" s="111" t="s">
        <v>160</v>
      </c>
      <c r="E273" s="144" t="s">
        <v>55</v>
      </c>
    </row>
    <row r="274" spans="1:5" x14ac:dyDescent="0.15">
      <c r="A274" s="141" t="s">
        <v>461</v>
      </c>
      <c r="D274" s="111" t="s">
        <v>38</v>
      </c>
      <c r="E274" s="152"/>
    </row>
    <row r="275" spans="1:5" x14ac:dyDescent="0.15">
      <c r="A275" s="141" t="s">
        <v>462</v>
      </c>
      <c r="D275" s="111" t="s">
        <v>38</v>
      </c>
      <c r="E275" s="112" t="s">
        <v>1142</v>
      </c>
    </row>
    <row r="276" spans="1:5" x14ac:dyDescent="0.15">
      <c r="A276" s="141" t="s">
        <v>463</v>
      </c>
      <c r="D276" s="111" t="s">
        <v>160</v>
      </c>
      <c r="E276" s="112" t="s">
        <v>1141</v>
      </c>
    </row>
    <row r="277" spans="1:5" x14ac:dyDescent="0.15">
      <c r="A277" s="140" t="s">
        <v>464</v>
      </c>
      <c r="D277" s="143" t="s">
        <v>160</v>
      </c>
      <c r="E277" s="144" t="s">
        <v>55</v>
      </c>
    </row>
    <row r="278" spans="1:5" x14ac:dyDescent="0.15">
      <c r="A278" s="140" t="s">
        <v>465</v>
      </c>
      <c r="D278" s="143" t="s">
        <v>160</v>
      </c>
      <c r="E278" s="144" t="s">
        <v>1141</v>
      </c>
    </row>
    <row r="279" spans="1:5" x14ac:dyDescent="0.15">
      <c r="A279" s="141" t="s">
        <v>466</v>
      </c>
      <c r="D279" s="111" t="s">
        <v>38</v>
      </c>
      <c r="E279" s="152"/>
    </row>
    <row r="280" spans="1:5" x14ac:dyDescent="0.15">
      <c r="A280" s="140" t="s">
        <v>467</v>
      </c>
      <c r="D280" s="143" t="s">
        <v>38</v>
      </c>
      <c r="E280" s="152"/>
    </row>
    <row r="281" spans="1:5" x14ac:dyDescent="0.15">
      <c r="A281" s="140" t="s">
        <v>468</v>
      </c>
      <c r="D281" s="143" t="s">
        <v>38</v>
      </c>
      <c r="E281" s="152"/>
    </row>
    <row r="282" spans="1:5" x14ac:dyDescent="0.15">
      <c r="A282" s="140" t="s">
        <v>469</v>
      </c>
      <c r="D282" s="143" t="s">
        <v>38</v>
      </c>
      <c r="E282" s="152"/>
    </row>
    <row r="283" spans="1:5" x14ac:dyDescent="0.15">
      <c r="A283" s="141" t="s">
        <v>1357</v>
      </c>
      <c r="D283" s="111" t="s">
        <v>38</v>
      </c>
      <c r="E283" s="112" t="s">
        <v>1142</v>
      </c>
    </row>
    <row r="284" spans="1:5" x14ac:dyDescent="0.15">
      <c r="A284" s="140" t="s">
        <v>470</v>
      </c>
      <c r="D284" s="143" t="s">
        <v>160</v>
      </c>
      <c r="E284" s="144" t="s">
        <v>1141</v>
      </c>
    </row>
    <row r="285" spans="1:5" x14ac:dyDescent="0.15">
      <c r="A285" s="140" t="s">
        <v>471</v>
      </c>
      <c r="D285" s="143" t="s">
        <v>160</v>
      </c>
      <c r="E285" s="144" t="s">
        <v>1141</v>
      </c>
    </row>
    <row r="286" spans="1:5" x14ac:dyDescent="0.15">
      <c r="A286" s="140" t="s">
        <v>472</v>
      </c>
      <c r="D286" s="143" t="s">
        <v>38</v>
      </c>
      <c r="E286" s="152"/>
    </row>
    <row r="287" spans="1:5" x14ac:dyDescent="0.15">
      <c r="A287" s="141" t="s">
        <v>473</v>
      </c>
      <c r="D287" s="111" t="s">
        <v>160</v>
      </c>
      <c r="E287" s="144" t="s">
        <v>55</v>
      </c>
    </row>
    <row r="288" spans="1:5" x14ac:dyDescent="0.15">
      <c r="A288" s="140" t="s">
        <v>474</v>
      </c>
      <c r="D288" s="143" t="s">
        <v>38</v>
      </c>
      <c r="E288" s="144" t="s">
        <v>1147</v>
      </c>
    </row>
    <row r="289" spans="1:5" x14ac:dyDescent="0.15">
      <c r="A289" s="141" t="s">
        <v>475</v>
      </c>
      <c r="D289" s="111" t="s">
        <v>160</v>
      </c>
      <c r="E289" s="112" t="s">
        <v>1141</v>
      </c>
    </row>
    <row r="290" spans="1:5" x14ac:dyDescent="0.15">
      <c r="A290" s="140" t="s">
        <v>476</v>
      </c>
      <c r="D290" s="143" t="s">
        <v>38</v>
      </c>
      <c r="E290" s="144" t="s">
        <v>44</v>
      </c>
    </row>
    <row r="291" spans="1:5" x14ac:dyDescent="0.15">
      <c r="A291" s="140" t="s">
        <v>477</v>
      </c>
      <c r="D291" s="143" t="s">
        <v>160</v>
      </c>
      <c r="E291" s="144" t="s">
        <v>1141</v>
      </c>
    </row>
    <row r="292" spans="1:5" x14ac:dyDescent="0.15">
      <c r="A292" s="143" t="s">
        <v>478</v>
      </c>
      <c r="D292" s="143" t="s">
        <v>38</v>
      </c>
      <c r="E292" s="152"/>
    </row>
    <row r="293" spans="1:5" x14ac:dyDescent="0.15">
      <c r="A293" s="140" t="s">
        <v>479</v>
      </c>
      <c r="D293" s="143" t="s">
        <v>38</v>
      </c>
      <c r="E293" s="152"/>
    </row>
    <row r="294" spans="1:5" x14ac:dyDescent="0.15">
      <c r="A294" s="140" t="s">
        <v>480</v>
      </c>
      <c r="D294" s="143" t="s">
        <v>160</v>
      </c>
      <c r="E294" s="144" t="s">
        <v>1141</v>
      </c>
    </row>
    <row r="295" spans="1:5" x14ac:dyDescent="0.15">
      <c r="A295" s="141" t="s">
        <v>481</v>
      </c>
      <c r="D295" s="111" t="s">
        <v>38</v>
      </c>
      <c r="E295" s="152"/>
    </row>
    <row r="296" spans="1:5" x14ac:dyDescent="0.15">
      <c r="A296" s="141" t="s">
        <v>482</v>
      </c>
      <c r="D296" s="111" t="s">
        <v>160</v>
      </c>
      <c r="E296" s="112" t="s">
        <v>1141</v>
      </c>
    </row>
    <row r="297" spans="1:5" x14ac:dyDescent="0.15">
      <c r="A297" s="141" t="s">
        <v>483</v>
      </c>
      <c r="D297" s="143" t="s">
        <v>51</v>
      </c>
      <c r="E297" s="144" t="s">
        <v>53</v>
      </c>
    </row>
    <row r="298" spans="1:5" x14ac:dyDescent="0.15">
      <c r="A298" s="141" t="s">
        <v>484</v>
      </c>
      <c r="D298" s="111" t="s">
        <v>160</v>
      </c>
      <c r="E298" s="144" t="s">
        <v>55</v>
      </c>
    </row>
    <row r="299" spans="1:5" x14ac:dyDescent="0.15">
      <c r="A299" s="141" t="s">
        <v>485</v>
      </c>
      <c r="D299" s="111" t="s">
        <v>160</v>
      </c>
      <c r="E299" s="112" t="s">
        <v>1141</v>
      </c>
    </row>
    <row r="300" spans="1:5" x14ac:dyDescent="0.15">
      <c r="A300" s="141" t="s">
        <v>486</v>
      </c>
      <c r="D300" s="111" t="s">
        <v>160</v>
      </c>
      <c r="E300" s="112" t="s">
        <v>1141</v>
      </c>
    </row>
    <row r="301" spans="1:5" x14ac:dyDescent="0.15">
      <c r="A301" s="141" t="s">
        <v>487</v>
      </c>
      <c r="D301" s="111" t="s">
        <v>160</v>
      </c>
      <c r="E301" s="112" t="s">
        <v>1141</v>
      </c>
    </row>
    <row r="302" spans="1:5" x14ac:dyDescent="0.15">
      <c r="A302" s="140" t="s">
        <v>488</v>
      </c>
      <c r="D302" s="143" t="s">
        <v>160</v>
      </c>
      <c r="E302" s="144" t="s">
        <v>1141</v>
      </c>
    </row>
    <row r="303" spans="1:5" x14ac:dyDescent="0.15">
      <c r="A303" s="140" t="s">
        <v>489</v>
      </c>
      <c r="D303" s="143" t="s">
        <v>38</v>
      </c>
      <c r="E303" s="152"/>
    </row>
    <row r="304" spans="1:5" x14ac:dyDescent="0.15">
      <c r="A304" s="141" t="s">
        <v>490</v>
      </c>
      <c r="D304" s="111" t="s">
        <v>38</v>
      </c>
      <c r="E304" s="152"/>
    </row>
    <row r="305" spans="1:5" x14ac:dyDescent="0.15">
      <c r="A305" s="141" t="s">
        <v>491</v>
      </c>
      <c r="D305" s="111" t="s">
        <v>160</v>
      </c>
      <c r="E305" s="112" t="s">
        <v>1141</v>
      </c>
    </row>
    <row r="306" spans="1:5" x14ac:dyDescent="0.15">
      <c r="A306" s="140" t="s">
        <v>492</v>
      </c>
      <c r="D306" s="143" t="s">
        <v>38</v>
      </c>
      <c r="E306" s="152"/>
    </row>
    <row r="307" spans="1:5" x14ac:dyDescent="0.15">
      <c r="A307" s="140" t="s">
        <v>493</v>
      </c>
      <c r="D307" s="143" t="s">
        <v>38</v>
      </c>
      <c r="E307" s="144" t="s">
        <v>1147</v>
      </c>
    </row>
    <row r="308" spans="1:5" x14ac:dyDescent="0.15">
      <c r="A308" s="140" t="s">
        <v>494</v>
      </c>
      <c r="D308" s="143" t="s">
        <v>38</v>
      </c>
      <c r="E308" s="144" t="s">
        <v>1142</v>
      </c>
    </row>
    <row r="309" spans="1:5" x14ac:dyDescent="0.15">
      <c r="A309" s="141" t="s">
        <v>495</v>
      </c>
      <c r="D309" s="111" t="s">
        <v>38</v>
      </c>
      <c r="E309" s="152"/>
    </row>
    <row r="310" spans="1:5" x14ac:dyDescent="0.15">
      <c r="A310" s="140" t="s">
        <v>496</v>
      </c>
      <c r="D310" s="143" t="s">
        <v>160</v>
      </c>
      <c r="E310" s="144" t="s">
        <v>1141</v>
      </c>
    </row>
    <row r="311" spans="1:5" x14ac:dyDescent="0.15">
      <c r="A311" s="140" t="s">
        <v>497</v>
      </c>
      <c r="D311" s="143" t="s">
        <v>38</v>
      </c>
      <c r="E311" s="152"/>
    </row>
    <row r="312" spans="1:5" x14ac:dyDescent="0.15">
      <c r="A312" s="140" t="s">
        <v>498</v>
      </c>
      <c r="D312" s="143" t="s">
        <v>38</v>
      </c>
      <c r="E312" s="152"/>
    </row>
    <row r="313" spans="1:5" x14ac:dyDescent="0.15">
      <c r="A313" s="141" t="s">
        <v>499</v>
      </c>
      <c r="D313" s="111" t="s">
        <v>160</v>
      </c>
      <c r="E313" s="144" t="s">
        <v>55</v>
      </c>
    </row>
    <row r="314" spans="1:5" x14ac:dyDescent="0.15">
      <c r="A314" s="141" t="s">
        <v>500</v>
      </c>
      <c r="D314" s="111" t="s">
        <v>160</v>
      </c>
      <c r="E314" s="112" t="s">
        <v>1141</v>
      </c>
    </row>
    <row r="315" spans="1:5" x14ac:dyDescent="0.15">
      <c r="A315" s="141" t="s">
        <v>501</v>
      </c>
      <c r="D315" s="111" t="s">
        <v>160</v>
      </c>
      <c r="E315" s="144" t="s">
        <v>47</v>
      </c>
    </row>
    <row r="316" spans="1:5" x14ac:dyDescent="0.15">
      <c r="A316" s="140" t="s">
        <v>1093</v>
      </c>
      <c r="D316" s="143" t="s">
        <v>160</v>
      </c>
      <c r="E316" s="144" t="s">
        <v>1141</v>
      </c>
    </row>
    <row r="317" spans="1:5" x14ac:dyDescent="0.15">
      <c r="A317" s="143" t="s">
        <v>1094</v>
      </c>
      <c r="D317" s="143" t="s">
        <v>160</v>
      </c>
      <c r="E317" s="144" t="s">
        <v>1141</v>
      </c>
    </row>
    <row r="318" spans="1:5" x14ac:dyDescent="0.15">
      <c r="A318" s="140" t="s">
        <v>1095</v>
      </c>
      <c r="D318" s="143" t="s">
        <v>160</v>
      </c>
      <c r="E318" s="144" t="s">
        <v>1141</v>
      </c>
    </row>
    <row r="319" spans="1:5" x14ac:dyDescent="0.15">
      <c r="A319" s="141" t="s">
        <v>502</v>
      </c>
      <c r="D319" s="143" t="s">
        <v>51</v>
      </c>
      <c r="E319" s="144" t="s">
        <v>53</v>
      </c>
    </row>
    <row r="320" spans="1:5" x14ac:dyDescent="0.15">
      <c r="A320" s="140" t="s">
        <v>503</v>
      </c>
      <c r="D320" s="143" t="s">
        <v>38</v>
      </c>
      <c r="E320" s="152"/>
    </row>
    <row r="321" spans="1:5" x14ac:dyDescent="0.15">
      <c r="A321" s="141" t="s">
        <v>504</v>
      </c>
      <c r="D321" s="111" t="s">
        <v>160</v>
      </c>
      <c r="E321" s="112" t="s">
        <v>1141</v>
      </c>
    </row>
    <row r="322" spans="1:5" x14ac:dyDescent="0.15">
      <c r="A322" s="141" t="s">
        <v>505</v>
      </c>
      <c r="D322" s="143" t="s">
        <v>51</v>
      </c>
      <c r="E322" s="144" t="s">
        <v>52</v>
      </c>
    </row>
    <row r="323" spans="1:5" x14ac:dyDescent="0.15">
      <c r="A323" s="141" t="s">
        <v>506</v>
      </c>
      <c r="D323" s="111" t="s">
        <v>160</v>
      </c>
      <c r="E323" s="144" t="s">
        <v>55</v>
      </c>
    </row>
    <row r="324" spans="1:5" x14ac:dyDescent="0.15">
      <c r="A324" s="141" t="s">
        <v>507</v>
      </c>
      <c r="D324" s="111" t="s">
        <v>38</v>
      </c>
      <c r="E324" s="152"/>
    </row>
    <row r="325" spans="1:5" x14ac:dyDescent="0.15">
      <c r="A325" s="141" t="s">
        <v>508</v>
      </c>
      <c r="D325" s="111" t="s">
        <v>160</v>
      </c>
      <c r="E325" s="112" t="s">
        <v>1141</v>
      </c>
    </row>
    <row r="326" spans="1:5" x14ac:dyDescent="0.15">
      <c r="A326" s="141" t="s">
        <v>1358</v>
      </c>
      <c r="D326" s="111" t="s">
        <v>38</v>
      </c>
      <c r="E326" s="144"/>
    </row>
    <row r="327" spans="1:5" x14ac:dyDescent="0.15">
      <c r="A327" s="141" t="s">
        <v>509</v>
      </c>
      <c r="D327" s="143" t="s">
        <v>51</v>
      </c>
      <c r="E327" s="144" t="s">
        <v>52</v>
      </c>
    </row>
    <row r="328" spans="1:5" x14ac:dyDescent="0.15">
      <c r="A328" s="141" t="s">
        <v>510</v>
      </c>
      <c r="D328" s="143" t="s">
        <v>51</v>
      </c>
      <c r="E328" s="144" t="s">
        <v>52</v>
      </c>
    </row>
    <row r="329" spans="1:5" x14ac:dyDescent="0.15">
      <c r="A329" s="143" t="s">
        <v>1096</v>
      </c>
      <c r="D329" s="143" t="s">
        <v>160</v>
      </c>
      <c r="E329" s="153" t="s">
        <v>1146</v>
      </c>
    </row>
    <row r="330" spans="1:5" x14ac:dyDescent="0.15">
      <c r="A330" s="141" t="s">
        <v>511</v>
      </c>
      <c r="D330" s="111" t="s">
        <v>160</v>
      </c>
      <c r="E330" s="112" t="s">
        <v>1141</v>
      </c>
    </row>
    <row r="331" spans="1:5" x14ac:dyDescent="0.15">
      <c r="A331" s="141" t="s">
        <v>512</v>
      </c>
      <c r="D331" s="111" t="s">
        <v>160</v>
      </c>
      <c r="E331" s="144" t="s">
        <v>55</v>
      </c>
    </row>
    <row r="332" spans="1:5" x14ac:dyDescent="0.15">
      <c r="A332" s="141" t="s">
        <v>513</v>
      </c>
      <c r="D332" s="111" t="s">
        <v>160</v>
      </c>
      <c r="E332" s="112" t="s">
        <v>1141</v>
      </c>
    </row>
    <row r="333" spans="1:5" x14ac:dyDescent="0.15">
      <c r="A333" s="141" t="s">
        <v>514</v>
      </c>
      <c r="D333" s="111" t="s">
        <v>38</v>
      </c>
      <c r="E333" s="152"/>
    </row>
    <row r="334" spans="1:5" x14ac:dyDescent="0.15">
      <c r="A334" s="141" t="s">
        <v>515</v>
      </c>
      <c r="D334" s="111" t="s">
        <v>38</v>
      </c>
      <c r="E334" s="144" t="s">
        <v>44</v>
      </c>
    </row>
    <row r="335" spans="1:5" x14ac:dyDescent="0.15">
      <c r="A335" s="141" t="s">
        <v>516</v>
      </c>
      <c r="D335" s="111" t="s">
        <v>160</v>
      </c>
      <c r="E335" s="112" t="s">
        <v>1141</v>
      </c>
    </row>
    <row r="336" spans="1:5" x14ac:dyDescent="0.15">
      <c r="A336" s="141" t="s">
        <v>517</v>
      </c>
      <c r="D336" s="111" t="s">
        <v>160</v>
      </c>
      <c r="E336" s="112" t="s">
        <v>1141</v>
      </c>
    </row>
    <row r="337" spans="1:5" x14ac:dyDescent="0.15">
      <c r="A337" s="141" t="s">
        <v>518</v>
      </c>
      <c r="D337" s="111" t="s">
        <v>38</v>
      </c>
      <c r="E337" s="152"/>
    </row>
    <row r="338" spans="1:5" x14ac:dyDescent="0.15">
      <c r="A338" s="141" t="s">
        <v>519</v>
      </c>
      <c r="D338" s="111" t="s">
        <v>38</v>
      </c>
      <c r="E338" s="112" t="s">
        <v>1147</v>
      </c>
    </row>
    <row r="339" spans="1:5" x14ac:dyDescent="0.15">
      <c r="A339" s="141" t="s">
        <v>520</v>
      </c>
      <c r="D339" s="143" t="s">
        <v>51</v>
      </c>
      <c r="E339" s="144" t="s">
        <v>52</v>
      </c>
    </row>
    <row r="340" spans="1:5" x14ac:dyDescent="0.15">
      <c r="A340" s="141" t="s">
        <v>521</v>
      </c>
      <c r="D340" s="111" t="s">
        <v>160</v>
      </c>
      <c r="E340" s="112" t="s">
        <v>1141</v>
      </c>
    </row>
    <row r="341" spans="1:5" x14ac:dyDescent="0.15">
      <c r="A341" s="140" t="s">
        <v>522</v>
      </c>
      <c r="D341" s="143" t="s">
        <v>160</v>
      </c>
      <c r="E341" s="144" t="s">
        <v>1141</v>
      </c>
    </row>
    <row r="342" spans="1:5" x14ac:dyDescent="0.15">
      <c r="A342" s="140" t="s">
        <v>523</v>
      </c>
      <c r="D342" s="143" t="s">
        <v>160</v>
      </c>
      <c r="E342" s="144" t="s">
        <v>1141</v>
      </c>
    </row>
    <row r="343" spans="1:5" x14ac:dyDescent="0.15">
      <c r="A343" s="140" t="s">
        <v>524</v>
      </c>
      <c r="D343" s="143" t="s">
        <v>38</v>
      </c>
      <c r="E343" s="144" t="s">
        <v>1142</v>
      </c>
    </row>
    <row r="344" spans="1:5" x14ac:dyDescent="0.15">
      <c r="A344" s="140" t="s">
        <v>525</v>
      </c>
      <c r="D344" s="143" t="s">
        <v>160</v>
      </c>
      <c r="E344" s="144" t="s">
        <v>1141</v>
      </c>
    </row>
    <row r="345" spans="1:5" x14ac:dyDescent="0.15">
      <c r="A345" s="141" t="s">
        <v>526</v>
      </c>
      <c r="D345" s="111" t="s">
        <v>160</v>
      </c>
      <c r="E345" s="112" t="s">
        <v>1141</v>
      </c>
    </row>
    <row r="346" spans="1:5" x14ac:dyDescent="0.15">
      <c r="A346" s="140" t="s">
        <v>527</v>
      </c>
      <c r="D346" s="143" t="s">
        <v>160</v>
      </c>
      <c r="E346" s="144" t="s">
        <v>1141</v>
      </c>
    </row>
    <row r="347" spans="1:5" x14ac:dyDescent="0.15">
      <c r="A347" s="140" t="s">
        <v>528</v>
      </c>
      <c r="D347" s="143" t="s">
        <v>160</v>
      </c>
      <c r="E347" s="144" t="s">
        <v>1141</v>
      </c>
    </row>
    <row r="348" spans="1:5" x14ac:dyDescent="0.15">
      <c r="A348" s="141" t="s">
        <v>529</v>
      </c>
      <c r="D348" s="111" t="s">
        <v>38</v>
      </c>
      <c r="E348" s="112" t="s">
        <v>1148</v>
      </c>
    </row>
    <row r="349" spans="1:5" x14ac:dyDescent="0.15">
      <c r="A349" s="140" t="s">
        <v>530</v>
      </c>
      <c r="D349" s="143" t="s">
        <v>38</v>
      </c>
      <c r="E349" s="152"/>
    </row>
    <row r="350" spans="1:5" x14ac:dyDescent="0.15">
      <c r="A350" s="141" t="s">
        <v>531</v>
      </c>
      <c r="D350" s="111" t="s">
        <v>38</v>
      </c>
      <c r="E350" s="152"/>
    </row>
    <row r="351" spans="1:5" x14ac:dyDescent="0.15">
      <c r="A351" s="140" t="s">
        <v>532</v>
      </c>
      <c r="D351" s="143" t="s">
        <v>38</v>
      </c>
      <c r="E351" s="152"/>
    </row>
    <row r="352" spans="1:5" x14ac:dyDescent="0.15">
      <c r="A352" s="141" t="s">
        <v>533</v>
      </c>
      <c r="D352" s="111" t="s">
        <v>160</v>
      </c>
      <c r="E352" s="144" t="s">
        <v>55</v>
      </c>
    </row>
    <row r="353" spans="1:5" x14ac:dyDescent="0.15">
      <c r="A353" s="140" t="s">
        <v>534</v>
      </c>
      <c r="D353" s="143" t="s">
        <v>38</v>
      </c>
      <c r="E353" s="144" t="s">
        <v>1147</v>
      </c>
    </row>
    <row r="354" spans="1:5" x14ac:dyDescent="0.15">
      <c r="A354" s="141" t="s">
        <v>535</v>
      </c>
      <c r="D354" s="111" t="s">
        <v>160</v>
      </c>
      <c r="E354" s="112" t="s">
        <v>1141</v>
      </c>
    </row>
    <row r="355" spans="1:5" x14ac:dyDescent="0.15">
      <c r="A355" s="140" t="s">
        <v>536</v>
      </c>
      <c r="D355" s="143" t="s">
        <v>38</v>
      </c>
      <c r="E355" s="144" t="s">
        <v>1147</v>
      </c>
    </row>
    <row r="356" spans="1:5" x14ac:dyDescent="0.15">
      <c r="A356" s="141" t="s">
        <v>537</v>
      </c>
      <c r="D356" s="111" t="s">
        <v>160</v>
      </c>
      <c r="E356" s="112" t="s">
        <v>1141</v>
      </c>
    </row>
    <row r="357" spans="1:5" x14ac:dyDescent="0.15">
      <c r="A357" s="141" t="s">
        <v>538</v>
      </c>
      <c r="D357" s="111" t="s">
        <v>160</v>
      </c>
      <c r="E357" s="144" t="s">
        <v>55</v>
      </c>
    </row>
    <row r="358" spans="1:5" x14ac:dyDescent="0.15">
      <c r="A358" s="141" t="s">
        <v>539</v>
      </c>
      <c r="D358" s="111" t="s">
        <v>160</v>
      </c>
      <c r="E358" s="153" t="s">
        <v>1141</v>
      </c>
    </row>
    <row r="359" spans="1:5" x14ac:dyDescent="0.15">
      <c r="A359" s="140" t="s">
        <v>540</v>
      </c>
      <c r="D359" s="143" t="s">
        <v>160</v>
      </c>
      <c r="E359" s="144" t="s">
        <v>47</v>
      </c>
    </row>
    <row r="360" spans="1:5" x14ac:dyDescent="0.15">
      <c r="A360" s="141" t="s">
        <v>541</v>
      </c>
      <c r="D360" s="111" t="s">
        <v>160</v>
      </c>
      <c r="E360" s="144" t="s">
        <v>55</v>
      </c>
    </row>
    <row r="361" spans="1:5" x14ac:dyDescent="0.15">
      <c r="A361" s="141" t="s">
        <v>542</v>
      </c>
      <c r="D361" s="111" t="s">
        <v>160</v>
      </c>
      <c r="E361" s="112" t="s">
        <v>1141</v>
      </c>
    </row>
    <row r="362" spans="1:5" x14ac:dyDescent="0.15">
      <c r="A362" s="142" t="s">
        <v>1097</v>
      </c>
      <c r="D362" s="143" t="s">
        <v>160</v>
      </c>
      <c r="E362" s="144" t="s">
        <v>55</v>
      </c>
    </row>
    <row r="363" spans="1:5" x14ac:dyDescent="0.15">
      <c r="A363" s="141" t="s">
        <v>1056</v>
      </c>
      <c r="D363" s="111" t="s">
        <v>160</v>
      </c>
      <c r="E363" s="112" t="s">
        <v>1141</v>
      </c>
    </row>
    <row r="364" spans="1:5" x14ac:dyDescent="0.15">
      <c r="A364" s="141" t="s">
        <v>543</v>
      </c>
      <c r="D364" s="111" t="s">
        <v>160</v>
      </c>
      <c r="E364" s="112" t="s">
        <v>1141</v>
      </c>
    </row>
    <row r="365" spans="1:5" x14ac:dyDescent="0.15">
      <c r="A365" s="141" t="s">
        <v>544</v>
      </c>
      <c r="D365" s="111" t="s">
        <v>160</v>
      </c>
      <c r="E365" s="112" t="s">
        <v>1141</v>
      </c>
    </row>
    <row r="366" spans="1:5" x14ac:dyDescent="0.15">
      <c r="A366" s="141" t="s">
        <v>545</v>
      </c>
      <c r="D366" s="111" t="s">
        <v>160</v>
      </c>
      <c r="E366" s="112" t="s">
        <v>1141</v>
      </c>
    </row>
    <row r="367" spans="1:5" x14ac:dyDescent="0.15">
      <c r="A367" s="140" t="s">
        <v>546</v>
      </c>
      <c r="D367" s="143" t="s">
        <v>160</v>
      </c>
      <c r="E367" s="144" t="s">
        <v>1141</v>
      </c>
    </row>
    <row r="368" spans="1:5" x14ac:dyDescent="0.15">
      <c r="A368" s="141" t="s">
        <v>547</v>
      </c>
      <c r="D368" s="111" t="s">
        <v>38</v>
      </c>
      <c r="E368" s="152"/>
    </row>
    <row r="369" spans="1:5" x14ac:dyDescent="0.15">
      <c r="A369" s="141" t="s">
        <v>1098</v>
      </c>
      <c r="D369" s="111" t="s">
        <v>38</v>
      </c>
      <c r="E369" s="152"/>
    </row>
    <row r="370" spans="1:5" x14ac:dyDescent="0.15">
      <c r="A370" s="140" t="s">
        <v>548</v>
      </c>
      <c r="D370" s="143" t="s">
        <v>38</v>
      </c>
      <c r="E370" s="152"/>
    </row>
    <row r="371" spans="1:5" x14ac:dyDescent="0.15">
      <c r="A371" s="141" t="s">
        <v>549</v>
      </c>
      <c r="D371" s="111" t="s">
        <v>160</v>
      </c>
      <c r="E371" s="112" t="s">
        <v>1145</v>
      </c>
    </row>
    <row r="372" spans="1:5" x14ac:dyDescent="0.15">
      <c r="A372" s="141" t="s">
        <v>550</v>
      </c>
      <c r="D372" s="111" t="s">
        <v>160</v>
      </c>
      <c r="E372" s="112" t="s">
        <v>1149</v>
      </c>
    </row>
    <row r="373" spans="1:5" x14ac:dyDescent="0.15">
      <c r="A373" s="141" t="s">
        <v>551</v>
      </c>
      <c r="D373" s="111" t="s">
        <v>160</v>
      </c>
      <c r="E373" s="112" t="s">
        <v>1141</v>
      </c>
    </row>
    <row r="374" spans="1:5" x14ac:dyDescent="0.15">
      <c r="A374" s="140" t="s">
        <v>552</v>
      </c>
      <c r="D374" s="143" t="s">
        <v>160</v>
      </c>
      <c r="E374" s="144" t="s">
        <v>1141</v>
      </c>
    </row>
    <row r="375" spans="1:5" x14ac:dyDescent="0.15">
      <c r="A375" s="141" t="s">
        <v>553</v>
      </c>
      <c r="D375" s="111" t="s">
        <v>160</v>
      </c>
      <c r="E375" s="112" t="s">
        <v>1141</v>
      </c>
    </row>
    <row r="376" spans="1:5" x14ac:dyDescent="0.15">
      <c r="A376" s="141" t="s">
        <v>1057</v>
      </c>
      <c r="D376" s="111" t="s">
        <v>160</v>
      </c>
      <c r="E376" s="144" t="s">
        <v>55</v>
      </c>
    </row>
    <row r="377" spans="1:5" x14ac:dyDescent="0.15">
      <c r="A377" s="141" t="s">
        <v>554</v>
      </c>
      <c r="D377" s="111" t="s">
        <v>160</v>
      </c>
      <c r="E377" s="112" t="s">
        <v>1141</v>
      </c>
    </row>
    <row r="378" spans="1:5" x14ac:dyDescent="0.15">
      <c r="A378" s="141" t="s">
        <v>555</v>
      </c>
      <c r="D378" s="111" t="s">
        <v>38</v>
      </c>
      <c r="E378" s="152"/>
    </row>
    <row r="379" spans="1:5" x14ac:dyDescent="0.15">
      <c r="A379" s="141" t="s">
        <v>556</v>
      </c>
      <c r="D379" s="111" t="s">
        <v>160</v>
      </c>
      <c r="E379" s="144" t="s">
        <v>47</v>
      </c>
    </row>
    <row r="380" spans="1:5" x14ac:dyDescent="0.15">
      <c r="A380" s="141" t="s">
        <v>557</v>
      </c>
      <c r="D380" s="111" t="s">
        <v>160</v>
      </c>
      <c r="E380" s="144" t="s">
        <v>55</v>
      </c>
    </row>
    <row r="381" spans="1:5" x14ac:dyDescent="0.15">
      <c r="A381" s="141" t="s">
        <v>558</v>
      </c>
      <c r="D381" s="111" t="s">
        <v>160</v>
      </c>
      <c r="E381" s="112" t="s">
        <v>49</v>
      </c>
    </row>
    <row r="382" spans="1:5" x14ac:dyDescent="0.15">
      <c r="A382" s="141" t="s">
        <v>559</v>
      </c>
      <c r="D382" s="111" t="s">
        <v>160</v>
      </c>
      <c r="E382" s="144" t="s">
        <v>55</v>
      </c>
    </row>
    <row r="383" spans="1:5" x14ac:dyDescent="0.15">
      <c r="A383" s="140" t="s">
        <v>560</v>
      </c>
      <c r="D383" s="143" t="s">
        <v>160</v>
      </c>
      <c r="E383" s="144" t="s">
        <v>1141</v>
      </c>
    </row>
    <row r="384" spans="1:5" x14ac:dyDescent="0.15">
      <c r="A384" s="141" t="s">
        <v>561</v>
      </c>
      <c r="D384" s="111" t="s">
        <v>160</v>
      </c>
      <c r="E384" s="144" t="s">
        <v>55</v>
      </c>
    </row>
    <row r="385" spans="1:5" x14ac:dyDescent="0.15">
      <c r="A385" s="141" t="s">
        <v>562</v>
      </c>
      <c r="D385" s="111" t="s">
        <v>160</v>
      </c>
      <c r="E385" s="112" t="s">
        <v>1141</v>
      </c>
    </row>
    <row r="386" spans="1:5" x14ac:dyDescent="0.15">
      <c r="A386" s="141" t="s">
        <v>563</v>
      </c>
      <c r="D386" s="111" t="s">
        <v>160</v>
      </c>
      <c r="E386" s="112" t="s">
        <v>1141</v>
      </c>
    </row>
    <row r="387" spans="1:5" x14ac:dyDescent="0.15">
      <c r="A387" s="140" t="s">
        <v>564</v>
      </c>
      <c r="D387" s="143" t="s">
        <v>160</v>
      </c>
      <c r="E387" s="144" t="s">
        <v>1141</v>
      </c>
    </row>
    <row r="388" spans="1:5" x14ac:dyDescent="0.15">
      <c r="A388" s="141" t="s">
        <v>565</v>
      </c>
      <c r="D388" s="111" t="s">
        <v>160</v>
      </c>
      <c r="E388" s="112" t="s">
        <v>1141</v>
      </c>
    </row>
    <row r="389" spans="1:5" x14ac:dyDescent="0.15">
      <c r="A389" s="141" t="s">
        <v>566</v>
      </c>
      <c r="D389" s="111" t="s">
        <v>160</v>
      </c>
      <c r="E389" s="144" t="s">
        <v>1143</v>
      </c>
    </row>
    <row r="390" spans="1:5" x14ac:dyDescent="0.15">
      <c r="A390" s="141" t="s">
        <v>567</v>
      </c>
      <c r="D390" s="111" t="s">
        <v>160</v>
      </c>
      <c r="E390" s="144" t="s">
        <v>55</v>
      </c>
    </row>
    <row r="391" spans="1:5" x14ac:dyDescent="0.15">
      <c r="A391" s="141" t="s">
        <v>568</v>
      </c>
      <c r="D391" s="111" t="s">
        <v>160</v>
      </c>
      <c r="E391" s="112" t="s">
        <v>1141</v>
      </c>
    </row>
    <row r="392" spans="1:5" x14ac:dyDescent="0.15">
      <c r="A392" s="140" t="s">
        <v>569</v>
      </c>
      <c r="D392" s="143" t="s">
        <v>160</v>
      </c>
      <c r="E392" s="144" t="s">
        <v>1141</v>
      </c>
    </row>
    <row r="393" spans="1:5" x14ac:dyDescent="0.15">
      <c r="A393" s="140" t="s">
        <v>570</v>
      </c>
      <c r="D393" s="143" t="s">
        <v>38</v>
      </c>
      <c r="E393" s="144" t="s">
        <v>1147</v>
      </c>
    </row>
    <row r="394" spans="1:5" x14ac:dyDescent="0.15">
      <c r="A394" s="141" t="s">
        <v>571</v>
      </c>
      <c r="D394" s="111" t="s">
        <v>38</v>
      </c>
      <c r="E394" s="112" t="s">
        <v>1147</v>
      </c>
    </row>
    <row r="395" spans="1:5" x14ac:dyDescent="0.15">
      <c r="A395" s="141" t="s">
        <v>572</v>
      </c>
      <c r="D395" s="111" t="s">
        <v>38</v>
      </c>
      <c r="E395" s="112" t="s">
        <v>1142</v>
      </c>
    </row>
    <row r="396" spans="1:5" x14ac:dyDescent="0.15">
      <c r="A396" s="141" t="s">
        <v>573</v>
      </c>
      <c r="D396" s="111" t="s">
        <v>160</v>
      </c>
      <c r="E396" s="112" t="s">
        <v>1141</v>
      </c>
    </row>
    <row r="397" spans="1:5" x14ac:dyDescent="0.15">
      <c r="A397" s="141" t="s">
        <v>574</v>
      </c>
      <c r="D397" s="111" t="s">
        <v>160</v>
      </c>
      <c r="E397" s="144" t="s">
        <v>55</v>
      </c>
    </row>
    <row r="398" spans="1:5" x14ac:dyDescent="0.15">
      <c r="A398" s="141" t="s">
        <v>575</v>
      </c>
      <c r="D398" s="111" t="s">
        <v>160</v>
      </c>
      <c r="E398" s="144" t="s">
        <v>1143</v>
      </c>
    </row>
    <row r="399" spans="1:5" x14ac:dyDescent="0.15">
      <c r="A399" s="140" t="s">
        <v>576</v>
      </c>
      <c r="D399" s="143" t="s">
        <v>160</v>
      </c>
      <c r="E399" s="144" t="s">
        <v>1141</v>
      </c>
    </row>
    <row r="400" spans="1:5" x14ac:dyDescent="0.15">
      <c r="A400" s="141" t="s">
        <v>577</v>
      </c>
      <c r="D400" s="111" t="s">
        <v>160</v>
      </c>
      <c r="E400" s="112" t="s">
        <v>1141</v>
      </c>
    </row>
    <row r="401" spans="1:5" x14ac:dyDescent="0.15">
      <c r="A401" s="140" t="s">
        <v>578</v>
      </c>
      <c r="D401" s="143" t="s">
        <v>38</v>
      </c>
      <c r="E401" s="152"/>
    </row>
    <row r="402" spans="1:5" x14ac:dyDescent="0.15">
      <c r="A402" s="140" t="s">
        <v>579</v>
      </c>
      <c r="D402" s="143" t="s">
        <v>160</v>
      </c>
      <c r="E402" s="144" t="s">
        <v>1146</v>
      </c>
    </row>
    <row r="403" spans="1:5" x14ac:dyDescent="0.15">
      <c r="A403" s="141" t="s">
        <v>1058</v>
      </c>
      <c r="D403" s="111" t="s">
        <v>160</v>
      </c>
      <c r="E403" s="144" t="s">
        <v>55</v>
      </c>
    </row>
    <row r="404" spans="1:5" x14ac:dyDescent="0.15">
      <c r="A404" s="140" t="s">
        <v>1059</v>
      </c>
      <c r="D404" s="143" t="s">
        <v>160</v>
      </c>
      <c r="E404" s="144" t="s">
        <v>55</v>
      </c>
    </row>
    <row r="405" spans="1:5" x14ac:dyDescent="0.15">
      <c r="A405" s="141" t="s">
        <v>580</v>
      </c>
      <c r="D405" s="111" t="s">
        <v>38</v>
      </c>
      <c r="E405" s="152"/>
    </row>
    <row r="406" spans="1:5" x14ac:dyDescent="0.15">
      <c r="A406" s="141" t="s">
        <v>581</v>
      </c>
      <c r="D406" s="111" t="s">
        <v>38</v>
      </c>
      <c r="E406" s="152"/>
    </row>
    <row r="407" spans="1:5" x14ac:dyDescent="0.15">
      <c r="A407" s="141" t="s">
        <v>582</v>
      </c>
      <c r="D407" s="111" t="s">
        <v>38</v>
      </c>
      <c r="E407" s="152"/>
    </row>
    <row r="408" spans="1:5" x14ac:dyDescent="0.15">
      <c r="A408" s="140" t="s">
        <v>583</v>
      </c>
      <c r="D408" s="143" t="s">
        <v>38</v>
      </c>
      <c r="E408" s="152"/>
    </row>
    <row r="409" spans="1:5" x14ac:dyDescent="0.15">
      <c r="A409" s="141" t="s">
        <v>584</v>
      </c>
      <c r="D409" s="111" t="s">
        <v>160</v>
      </c>
      <c r="E409" s="112" t="s">
        <v>1141</v>
      </c>
    </row>
    <row r="410" spans="1:5" x14ac:dyDescent="0.15">
      <c r="A410" s="141" t="s">
        <v>585</v>
      </c>
      <c r="D410" s="111" t="s">
        <v>160</v>
      </c>
      <c r="E410" s="144" t="s">
        <v>55</v>
      </c>
    </row>
    <row r="411" spans="1:5" x14ac:dyDescent="0.15">
      <c r="A411" s="141" t="s">
        <v>586</v>
      </c>
      <c r="D411" s="111" t="s">
        <v>160</v>
      </c>
      <c r="E411" s="144" t="s">
        <v>55</v>
      </c>
    </row>
    <row r="412" spans="1:5" x14ac:dyDescent="0.15">
      <c r="A412" s="140" t="s">
        <v>587</v>
      </c>
      <c r="D412" s="143" t="s">
        <v>160</v>
      </c>
      <c r="E412" s="144" t="s">
        <v>1141</v>
      </c>
    </row>
    <row r="413" spans="1:5" x14ac:dyDescent="0.15">
      <c r="A413" s="141" t="s">
        <v>588</v>
      </c>
      <c r="D413" s="111" t="s">
        <v>160</v>
      </c>
      <c r="E413" s="112" t="s">
        <v>1141</v>
      </c>
    </row>
    <row r="414" spans="1:5" x14ac:dyDescent="0.15">
      <c r="A414" s="141" t="s">
        <v>589</v>
      </c>
      <c r="D414" s="111" t="s">
        <v>38</v>
      </c>
      <c r="E414" s="152"/>
    </row>
    <row r="415" spans="1:5" x14ac:dyDescent="0.15">
      <c r="A415" s="140" t="s">
        <v>590</v>
      </c>
      <c r="D415" s="143" t="s">
        <v>160</v>
      </c>
      <c r="E415" s="144" t="s">
        <v>1141</v>
      </c>
    </row>
    <row r="416" spans="1:5" x14ac:dyDescent="0.15">
      <c r="A416" s="140" t="s">
        <v>591</v>
      </c>
      <c r="D416" s="143" t="s">
        <v>160</v>
      </c>
      <c r="E416" s="144" t="s">
        <v>1141</v>
      </c>
    </row>
    <row r="417" spans="1:5" x14ac:dyDescent="0.15">
      <c r="A417" s="140" t="s">
        <v>592</v>
      </c>
      <c r="D417" s="143" t="s">
        <v>160</v>
      </c>
      <c r="E417" s="144" t="s">
        <v>1141</v>
      </c>
    </row>
    <row r="418" spans="1:5" x14ac:dyDescent="0.15">
      <c r="A418" s="140" t="s">
        <v>1359</v>
      </c>
      <c r="D418" s="143" t="s">
        <v>160</v>
      </c>
      <c r="E418" s="144" t="s">
        <v>55</v>
      </c>
    </row>
    <row r="419" spans="1:5" x14ac:dyDescent="0.15">
      <c r="A419" s="140" t="s">
        <v>593</v>
      </c>
      <c r="D419" s="143" t="s">
        <v>160</v>
      </c>
      <c r="E419" s="144" t="s">
        <v>1141</v>
      </c>
    </row>
    <row r="420" spans="1:5" x14ac:dyDescent="0.15">
      <c r="A420" s="140" t="s">
        <v>594</v>
      </c>
      <c r="D420" s="143" t="s">
        <v>38</v>
      </c>
      <c r="E420" s="152"/>
    </row>
    <row r="421" spans="1:5" x14ac:dyDescent="0.15">
      <c r="A421" s="140" t="s">
        <v>1060</v>
      </c>
      <c r="D421" s="143" t="s">
        <v>160</v>
      </c>
      <c r="E421" s="144" t="s">
        <v>55</v>
      </c>
    </row>
    <row r="422" spans="1:5" x14ac:dyDescent="0.15">
      <c r="A422" s="141" t="s">
        <v>1360</v>
      </c>
      <c r="D422" s="111" t="s">
        <v>160</v>
      </c>
      <c r="E422" s="112" t="s">
        <v>1141</v>
      </c>
    </row>
    <row r="423" spans="1:5" x14ac:dyDescent="0.15">
      <c r="A423" s="140" t="s">
        <v>595</v>
      </c>
      <c r="D423" s="143" t="s">
        <v>38</v>
      </c>
      <c r="E423" s="152"/>
    </row>
    <row r="424" spans="1:5" x14ac:dyDescent="0.15">
      <c r="A424" s="141" t="s">
        <v>596</v>
      </c>
      <c r="D424" s="111" t="s">
        <v>160</v>
      </c>
      <c r="E424" s="112" t="s">
        <v>1141</v>
      </c>
    </row>
    <row r="425" spans="1:5" x14ac:dyDescent="0.15">
      <c r="A425" s="141" t="s">
        <v>597</v>
      </c>
      <c r="D425" s="111" t="s">
        <v>160</v>
      </c>
      <c r="E425" s="144" t="s">
        <v>47</v>
      </c>
    </row>
    <row r="426" spans="1:5" x14ac:dyDescent="0.15">
      <c r="A426" s="140" t="s">
        <v>598</v>
      </c>
      <c r="D426" s="143" t="s">
        <v>160</v>
      </c>
      <c r="E426" s="144" t="s">
        <v>1141</v>
      </c>
    </row>
    <row r="427" spans="1:5" x14ac:dyDescent="0.15">
      <c r="A427" s="140" t="s">
        <v>599</v>
      </c>
      <c r="D427" s="143" t="s">
        <v>160</v>
      </c>
      <c r="E427" s="144" t="s">
        <v>1141</v>
      </c>
    </row>
    <row r="428" spans="1:5" x14ac:dyDescent="0.15">
      <c r="A428" s="141" t="s">
        <v>600</v>
      </c>
      <c r="D428" s="111" t="s">
        <v>38</v>
      </c>
      <c r="E428" s="152"/>
    </row>
    <row r="429" spans="1:5" x14ac:dyDescent="0.15">
      <c r="A429" s="140" t="s">
        <v>601</v>
      </c>
      <c r="D429" s="143" t="s">
        <v>51</v>
      </c>
      <c r="E429" s="144" t="s">
        <v>53</v>
      </c>
    </row>
    <row r="430" spans="1:5" x14ac:dyDescent="0.15">
      <c r="A430" s="141" t="s">
        <v>602</v>
      </c>
      <c r="D430" s="143" t="s">
        <v>51</v>
      </c>
      <c r="E430" s="144" t="s">
        <v>53</v>
      </c>
    </row>
    <row r="431" spans="1:5" x14ac:dyDescent="0.15">
      <c r="A431" s="141" t="s">
        <v>603</v>
      </c>
      <c r="D431" s="143" t="s">
        <v>51</v>
      </c>
      <c r="E431" s="144" t="s">
        <v>52</v>
      </c>
    </row>
    <row r="432" spans="1:5" x14ac:dyDescent="0.15">
      <c r="A432" s="141" t="s">
        <v>604</v>
      </c>
      <c r="D432" s="111" t="s">
        <v>160</v>
      </c>
      <c r="E432" s="112" t="s">
        <v>1141</v>
      </c>
    </row>
    <row r="433" spans="1:5" x14ac:dyDescent="0.15">
      <c r="A433" s="140" t="s">
        <v>1061</v>
      </c>
      <c r="D433" s="143" t="s">
        <v>160</v>
      </c>
      <c r="E433" s="144" t="s">
        <v>1141</v>
      </c>
    </row>
    <row r="434" spans="1:5" x14ac:dyDescent="0.15">
      <c r="A434" s="141" t="s">
        <v>605</v>
      </c>
      <c r="D434" s="111" t="s">
        <v>38</v>
      </c>
      <c r="E434" s="152"/>
    </row>
    <row r="435" spans="1:5" x14ac:dyDescent="0.15">
      <c r="A435" s="140" t="s">
        <v>606</v>
      </c>
      <c r="D435" s="143" t="s">
        <v>38</v>
      </c>
      <c r="E435" s="152"/>
    </row>
    <row r="436" spans="1:5" x14ac:dyDescent="0.15">
      <c r="A436" s="141" t="s">
        <v>607</v>
      </c>
      <c r="D436" s="111" t="s">
        <v>160</v>
      </c>
      <c r="E436" s="112" t="s">
        <v>1145</v>
      </c>
    </row>
    <row r="437" spans="1:5" x14ac:dyDescent="0.15">
      <c r="A437" s="140" t="s">
        <v>608</v>
      </c>
      <c r="D437" s="143" t="s">
        <v>160</v>
      </c>
      <c r="E437" s="144" t="s">
        <v>55</v>
      </c>
    </row>
    <row r="438" spans="1:5" x14ac:dyDescent="0.15">
      <c r="A438" s="141" t="s">
        <v>609</v>
      </c>
      <c r="D438" s="111" t="s">
        <v>38</v>
      </c>
      <c r="E438" s="152"/>
    </row>
    <row r="439" spans="1:5" x14ac:dyDescent="0.15">
      <c r="A439" s="140" t="s">
        <v>1361</v>
      </c>
      <c r="D439" s="143" t="s">
        <v>160</v>
      </c>
      <c r="E439" s="144" t="s">
        <v>1141</v>
      </c>
    </row>
    <row r="440" spans="1:5" x14ac:dyDescent="0.15">
      <c r="A440" s="140" t="s">
        <v>610</v>
      </c>
      <c r="D440" s="143" t="s">
        <v>38</v>
      </c>
      <c r="E440" s="152"/>
    </row>
    <row r="441" spans="1:5" x14ac:dyDescent="0.15">
      <c r="A441" s="141" t="s">
        <v>611</v>
      </c>
      <c r="D441" s="111" t="s">
        <v>38</v>
      </c>
      <c r="E441" s="152"/>
    </row>
    <row r="442" spans="1:5" x14ac:dyDescent="0.15">
      <c r="A442" s="140" t="s">
        <v>612</v>
      </c>
      <c r="D442" s="143" t="s">
        <v>38</v>
      </c>
      <c r="E442" s="152"/>
    </row>
    <row r="443" spans="1:5" x14ac:dyDescent="0.15">
      <c r="A443" s="141" t="s">
        <v>613</v>
      </c>
      <c r="D443" s="143" t="s">
        <v>51</v>
      </c>
      <c r="E443" s="144" t="s">
        <v>53</v>
      </c>
    </row>
    <row r="444" spans="1:5" x14ac:dyDescent="0.15">
      <c r="A444" s="140" t="s">
        <v>614</v>
      </c>
      <c r="D444" s="143" t="s">
        <v>38</v>
      </c>
      <c r="E444" s="152"/>
    </row>
    <row r="445" spans="1:5" x14ac:dyDescent="0.15">
      <c r="A445" s="140" t="s">
        <v>615</v>
      </c>
      <c r="D445" s="143" t="s">
        <v>160</v>
      </c>
      <c r="E445" s="144" t="s">
        <v>1141</v>
      </c>
    </row>
    <row r="446" spans="1:5" x14ac:dyDescent="0.15">
      <c r="A446" s="141" t="s">
        <v>616</v>
      </c>
      <c r="D446" s="111" t="s">
        <v>160</v>
      </c>
      <c r="E446" s="112" t="s">
        <v>1141</v>
      </c>
    </row>
    <row r="447" spans="1:5" x14ac:dyDescent="0.15">
      <c r="A447" s="140" t="s">
        <v>617</v>
      </c>
      <c r="D447" s="143" t="s">
        <v>160</v>
      </c>
      <c r="E447" s="144" t="s">
        <v>1141</v>
      </c>
    </row>
    <row r="448" spans="1:5" x14ac:dyDescent="0.15">
      <c r="A448" s="141" t="s">
        <v>618</v>
      </c>
      <c r="D448" s="111" t="s">
        <v>160</v>
      </c>
      <c r="E448" s="144" t="s">
        <v>55</v>
      </c>
    </row>
    <row r="449" spans="1:5" x14ac:dyDescent="0.15">
      <c r="A449" s="141" t="s">
        <v>42</v>
      </c>
      <c r="D449" s="111" t="s">
        <v>41</v>
      </c>
      <c r="E449" s="112" t="s">
        <v>42</v>
      </c>
    </row>
    <row r="450" spans="1:5" x14ac:dyDescent="0.15">
      <c r="A450" s="141" t="s">
        <v>619</v>
      </c>
      <c r="D450" s="143" t="s">
        <v>51</v>
      </c>
      <c r="E450" s="144" t="s">
        <v>53</v>
      </c>
    </row>
    <row r="451" spans="1:5" x14ac:dyDescent="0.15">
      <c r="A451" s="143" t="s">
        <v>53</v>
      </c>
      <c r="D451" s="143" t="s">
        <v>51</v>
      </c>
      <c r="E451" s="144" t="s">
        <v>1405</v>
      </c>
    </row>
    <row r="452" spans="1:5" x14ac:dyDescent="0.15">
      <c r="A452" s="140" t="s">
        <v>620</v>
      </c>
      <c r="D452" s="143" t="s">
        <v>160</v>
      </c>
      <c r="E452" s="144" t="s">
        <v>1141</v>
      </c>
    </row>
    <row r="453" spans="1:5" x14ac:dyDescent="0.15">
      <c r="A453" s="141" t="s">
        <v>621</v>
      </c>
      <c r="D453" s="111" t="s">
        <v>160</v>
      </c>
      <c r="E453" s="144" t="s">
        <v>55</v>
      </c>
    </row>
    <row r="454" spans="1:5" x14ac:dyDescent="0.15">
      <c r="A454" s="141" t="s">
        <v>622</v>
      </c>
      <c r="D454" s="111" t="s">
        <v>1404</v>
      </c>
      <c r="E454" s="159" t="s">
        <v>1405</v>
      </c>
    </row>
    <row r="455" spans="1:5" x14ac:dyDescent="0.15">
      <c r="A455" s="141" t="s">
        <v>623</v>
      </c>
      <c r="D455" s="111" t="s">
        <v>160</v>
      </c>
      <c r="E455" s="112" t="s">
        <v>1141</v>
      </c>
    </row>
    <row r="456" spans="1:5" x14ac:dyDescent="0.15">
      <c r="A456" s="140" t="s">
        <v>624</v>
      </c>
      <c r="D456" s="143" t="s">
        <v>160</v>
      </c>
      <c r="E456" s="144" t="s">
        <v>1149</v>
      </c>
    </row>
    <row r="457" spans="1:5" x14ac:dyDescent="0.15">
      <c r="A457" s="141" t="s">
        <v>625</v>
      </c>
      <c r="D457" s="111" t="s">
        <v>38</v>
      </c>
      <c r="E457" s="112" t="s">
        <v>1147</v>
      </c>
    </row>
    <row r="458" spans="1:5" x14ac:dyDescent="0.15">
      <c r="A458" s="141" t="s">
        <v>626</v>
      </c>
      <c r="D458" s="111" t="s">
        <v>38</v>
      </c>
      <c r="E458" s="112" t="s">
        <v>1142</v>
      </c>
    </row>
    <row r="459" spans="1:5" x14ac:dyDescent="0.15">
      <c r="A459" s="140" t="s">
        <v>627</v>
      </c>
      <c r="D459" s="143" t="s">
        <v>38</v>
      </c>
      <c r="E459" s="152"/>
    </row>
    <row r="460" spans="1:5" x14ac:dyDescent="0.15">
      <c r="A460" s="140" t="s">
        <v>628</v>
      </c>
      <c r="D460" s="143" t="s">
        <v>160</v>
      </c>
      <c r="E460" s="144" t="s">
        <v>1141</v>
      </c>
    </row>
    <row r="461" spans="1:5" x14ac:dyDescent="0.15">
      <c r="A461" s="140" t="s">
        <v>629</v>
      </c>
      <c r="D461" s="143" t="s">
        <v>38</v>
      </c>
      <c r="E461" s="152"/>
    </row>
    <row r="462" spans="1:5" x14ac:dyDescent="0.15">
      <c r="A462" s="141" t="s">
        <v>630</v>
      </c>
      <c r="D462" s="111" t="s">
        <v>160</v>
      </c>
      <c r="E462" s="144" t="s">
        <v>55</v>
      </c>
    </row>
    <row r="463" spans="1:5" x14ac:dyDescent="0.15">
      <c r="A463" s="145" t="s">
        <v>631</v>
      </c>
      <c r="D463" s="143" t="s">
        <v>160</v>
      </c>
      <c r="E463" s="144" t="s">
        <v>55</v>
      </c>
    </row>
    <row r="464" spans="1:5" x14ac:dyDescent="0.15">
      <c r="A464" s="140" t="s">
        <v>632</v>
      </c>
      <c r="D464" s="143" t="s">
        <v>160</v>
      </c>
      <c r="E464" s="144" t="s">
        <v>1141</v>
      </c>
    </row>
    <row r="465" spans="1:5" x14ac:dyDescent="0.15">
      <c r="A465" s="141" t="s">
        <v>633</v>
      </c>
      <c r="D465" s="111" t="s">
        <v>38</v>
      </c>
      <c r="E465" s="152"/>
    </row>
    <row r="466" spans="1:5" x14ac:dyDescent="0.15">
      <c r="A466" s="140" t="s">
        <v>634</v>
      </c>
      <c r="D466" s="143" t="s">
        <v>38</v>
      </c>
      <c r="E466" s="152"/>
    </row>
    <row r="467" spans="1:5" x14ac:dyDescent="0.15">
      <c r="A467" s="140" t="s">
        <v>635</v>
      </c>
      <c r="D467" s="143" t="s">
        <v>160</v>
      </c>
      <c r="E467" s="144" t="s">
        <v>1141</v>
      </c>
    </row>
    <row r="468" spans="1:5" x14ac:dyDescent="0.15">
      <c r="A468" s="141" t="s">
        <v>636</v>
      </c>
      <c r="D468" s="143" t="s">
        <v>51</v>
      </c>
      <c r="E468" s="144" t="s">
        <v>52</v>
      </c>
    </row>
    <row r="469" spans="1:5" x14ac:dyDescent="0.15">
      <c r="A469" s="140" t="s">
        <v>637</v>
      </c>
      <c r="D469" s="143" t="s">
        <v>160</v>
      </c>
      <c r="E469" s="144" t="s">
        <v>1141</v>
      </c>
    </row>
    <row r="470" spans="1:5" x14ac:dyDescent="0.15">
      <c r="A470" s="141" t="s">
        <v>638</v>
      </c>
      <c r="D470" s="111" t="s">
        <v>38</v>
      </c>
      <c r="E470" s="152"/>
    </row>
    <row r="471" spans="1:5" x14ac:dyDescent="0.15">
      <c r="A471" s="141" t="s">
        <v>639</v>
      </c>
      <c r="D471" s="111" t="s">
        <v>160</v>
      </c>
      <c r="E471" s="144" t="s">
        <v>1143</v>
      </c>
    </row>
    <row r="472" spans="1:5" x14ac:dyDescent="0.15">
      <c r="A472" s="141" t="s">
        <v>640</v>
      </c>
      <c r="D472" s="111" t="s">
        <v>38</v>
      </c>
      <c r="E472" s="152"/>
    </row>
    <row r="473" spans="1:5" x14ac:dyDescent="0.15">
      <c r="A473" s="141" t="s">
        <v>641</v>
      </c>
      <c r="D473" s="111" t="s">
        <v>160</v>
      </c>
      <c r="E473" s="144" t="s">
        <v>47</v>
      </c>
    </row>
    <row r="474" spans="1:5" x14ac:dyDescent="0.15">
      <c r="A474" s="141" t="s">
        <v>642</v>
      </c>
      <c r="D474" s="111" t="s">
        <v>160</v>
      </c>
      <c r="E474" s="144" t="s">
        <v>1143</v>
      </c>
    </row>
    <row r="475" spans="1:5" x14ac:dyDescent="0.15">
      <c r="A475" s="140" t="s">
        <v>643</v>
      </c>
      <c r="D475" s="143" t="s">
        <v>38</v>
      </c>
      <c r="E475" s="144" t="s">
        <v>1147</v>
      </c>
    </row>
    <row r="476" spans="1:5" x14ac:dyDescent="0.15">
      <c r="A476" s="141" t="s">
        <v>644</v>
      </c>
      <c r="D476" s="111" t="s">
        <v>160</v>
      </c>
      <c r="E476" s="144" t="s">
        <v>1143</v>
      </c>
    </row>
    <row r="477" spans="1:5" x14ac:dyDescent="0.15">
      <c r="A477" s="141" t="s">
        <v>645</v>
      </c>
      <c r="D477" s="111" t="s">
        <v>160</v>
      </c>
      <c r="E477" s="144" t="s">
        <v>1143</v>
      </c>
    </row>
    <row r="478" spans="1:5" x14ac:dyDescent="0.15">
      <c r="A478" s="141" t="s">
        <v>646</v>
      </c>
      <c r="D478" s="111" t="s">
        <v>38</v>
      </c>
      <c r="E478" s="112" t="s">
        <v>1148</v>
      </c>
    </row>
    <row r="479" spans="1:5" x14ac:dyDescent="0.15">
      <c r="A479" s="140" t="s">
        <v>647</v>
      </c>
      <c r="D479" s="143" t="s">
        <v>160</v>
      </c>
      <c r="E479" s="144" t="s">
        <v>1141</v>
      </c>
    </row>
    <row r="480" spans="1:5" x14ac:dyDescent="0.15">
      <c r="A480" s="140" t="s">
        <v>648</v>
      </c>
      <c r="D480" s="143" t="s">
        <v>38</v>
      </c>
      <c r="E480" s="152"/>
    </row>
    <row r="481" spans="1:5" x14ac:dyDescent="0.15">
      <c r="A481" s="141" t="s">
        <v>649</v>
      </c>
      <c r="D481" s="111" t="s">
        <v>160</v>
      </c>
      <c r="E481" s="144" t="s">
        <v>55</v>
      </c>
    </row>
    <row r="482" spans="1:5" x14ac:dyDescent="0.15">
      <c r="A482" s="140" t="s">
        <v>650</v>
      </c>
      <c r="D482" s="143" t="s">
        <v>160</v>
      </c>
      <c r="E482" s="144" t="s">
        <v>1143</v>
      </c>
    </row>
    <row r="483" spans="1:5" x14ac:dyDescent="0.15">
      <c r="A483" s="140" t="s">
        <v>651</v>
      </c>
      <c r="D483" s="143" t="s">
        <v>38</v>
      </c>
      <c r="E483" s="152"/>
    </row>
    <row r="484" spans="1:5" x14ac:dyDescent="0.15">
      <c r="A484" s="140" t="s">
        <v>652</v>
      </c>
      <c r="D484" s="143" t="s">
        <v>160</v>
      </c>
      <c r="E484" s="144" t="s">
        <v>1141</v>
      </c>
    </row>
    <row r="485" spans="1:5" x14ac:dyDescent="0.15">
      <c r="A485" s="140" t="s">
        <v>653</v>
      </c>
      <c r="D485" s="143" t="s">
        <v>160</v>
      </c>
      <c r="E485" s="144" t="s">
        <v>1141</v>
      </c>
    </row>
    <row r="486" spans="1:5" x14ac:dyDescent="0.15">
      <c r="A486" s="141" t="s">
        <v>242</v>
      </c>
      <c r="D486" s="111" t="s">
        <v>38</v>
      </c>
      <c r="E486" s="152"/>
    </row>
    <row r="487" spans="1:5" x14ac:dyDescent="0.15">
      <c r="A487" s="141" t="s">
        <v>654</v>
      </c>
      <c r="D487" s="111" t="s">
        <v>38</v>
      </c>
      <c r="E487" s="112" t="s">
        <v>1142</v>
      </c>
    </row>
    <row r="488" spans="1:5" x14ac:dyDescent="0.15">
      <c r="A488" s="141" t="s">
        <v>655</v>
      </c>
      <c r="D488" s="111" t="s">
        <v>38</v>
      </c>
      <c r="E488" s="152"/>
    </row>
    <row r="489" spans="1:5" x14ac:dyDescent="0.15">
      <c r="A489" s="140" t="s">
        <v>656</v>
      </c>
      <c r="D489" s="143" t="s">
        <v>38</v>
      </c>
      <c r="E489" s="152"/>
    </row>
    <row r="490" spans="1:5" x14ac:dyDescent="0.15">
      <c r="A490" s="140" t="s">
        <v>657</v>
      </c>
      <c r="D490" s="143" t="s">
        <v>38</v>
      </c>
      <c r="E490" s="152"/>
    </row>
    <row r="491" spans="1:5" x14ac:dyDescent="0.15">
      <c r="A491" s="141" t="s">
        <v>658</v>
      </c>
      <c r="D491" s="111" t="s">
        <v>160</v>
      </c>
      <c r="E491" s="144" t="s">
        <v>55</v>
      </c>
    </row>
    <row r="492" spans="1:5" x14ac:dyDescent="0.15">
      <c r="A492" s="140" t="s">
        <v>1063</v>
      </c>
      <c r="D492" s="143" t="s">
        <v>160</v>
      </c>
      <c r="E492" s="144" t="s">
        <v>55</v>
      </c>
    </row>
    <row r="493" spans="1:5" x14ac:dyDescent="0.15">
      <c r="A493" s="140" t="s">
        <v>659</v>
      </c>
      <c r="D493" s="143" t="s">
        <v>160</v>
      </c>
      <c r="E493" s="144" t="s">
        <v>1141</v>
      </c>
    </row>
    <row r="494" spans="1:5" x14ac:dyDescent="0.15">
      <c r="A494" s="140" t="s">
        <v>660</v>
      </c>
      <c r="D494" s="143" t="s">
        <v>160</v>
      </c>
      <c r="E494" s="144" t="s">
        <v>1141</v>
      </c>
    </row>
    <row r="495" spans="1:5" x14ac:dyDescent="0.15">
      <c r="A495" s="141" t="s">
        <v>661</v>
      </c>
      <c r="D495" s="111" t="s">
        <v>160</v>
      </c>
      <c r="E495" s="144" t="s">
        <v>55</v>
      </c>
    </row>
    <row r="496" spans="1:5" x14ac:dyDescent="0.15">
      <c r="A496" s="141" t="s">
        <v>662</v>
      </c>
      <c r="D496" s="111" t="s">
        <v>160</v>
      </c>
      <c r="E496" s="144" t="s">
        <v>55</v>
      </c>
    </row>
    <row r="497" spans="1:5" x14ac:dyDescent="0.15">
      <c r="A497" s="140" t="s">
        <v>1362</v>
      </c>
      <c r="D497" s="143" t="s">
        <v>160</v>
      </c>
      <c r="E497" s="144" t="s">
        <v>1146</v>
      </c>
    </row>
    <row r="498" spans="1:5" x14ac:dyDescent="0.15">
      <c r="A498" s="141" t="s">
        <v>663</v>
      </c>
      <c r="D498" s="111" t="s">
        <v>38</v>
      </c>
      <c r="E498" s="144" t="s">
        <v>44</v>
      </c>
    </row>
    <row r="499" spans="1:5" x14ac:dyDescent="0.15">
      <c r="A499" s="141" t="s">
        <v>664</v>
      </c>
      <c r="D499" s="111" t="s">
        <v>160</v>
      </c>
      <c r="E499" s="144" t="s">
        <v>55</v>
      </c>
    </row>
    <row r="500" spans="1:5" x14ac:dyDescent="0.15">
      <c r="A500" s="141" t="s">
        <v>665</v>
      </c>
      <c r="D500" s="111" t="s">
        <v>160</v>
      </c>
      <c r="E500" s="144" t="s">
        <v>55</v>
      </c>
    </row>
    <row r="501" spans="1:5" x14ac:dyDescent="0.15">
      <c r="A501" s="141" t="s">
        <v>666</v>
      </c>
      <c r="D501" s="111" t="s">
        <v>160</v>
      </c>
      <c r="E501" s="144" t="s">
        <v>47</v>
      </c>
    </row>
    <row r="502" spans="1:5" x14ac:dyDescent="0.15">
      <c r="A502" s="141" t="s">
        <v>667</v>
      </c>
      <c r="D502" s="111" t="s">
        <v>38</v>
      </c>
      <c r="E502" s="112" t="s">
        <v>1147</v>
      </c>
    </row>
    <row r="503" spans="1:5" x14ac:dyDescent="0.15">
      <c r="A503" s="141" t="s">
        <v>668</v>
      </c>
      <c r="D503" s="111" t="s">
        <v>38</v>
      </c>
      <c r="E503" s="112" t="s">
        <v>1142</v>
      </c>
    </row>
    <row r="504" spans="1:5" x14ac:dyDescent="0.15">
      <c r="A504" s="141" t="s">
        <v>669</v>
      </c>
      <c r="D504" s="111" t="s">
        <v>160</v>
      </c>
      <c r="E504" s="112" t="s">
        <v>1145</v>
      </c>
    </row>
    <row r="505" spans="1:5" x14ac:dyDescent="0.15">
      <c r="A505" s="140" t="s">
        <v>670</v>
      </c>
      <c r="D505" s="143" t="s">
        <v>160</v>
      </c>
      <c r="E505" s="144" t="s">
        <v>1141</v>
      </c>
    </row>
    <row r="506" spans="1:5" x14ac:dyDescent="0.15">
      <c r="A506" s="141" t="s">
        <v>671</v>
      </c>
      <c r="D506" s="111" t="s">
        <v>160</v>
      </c>
      <c r="E506" s="144" t="s">
        <v>55</v>
      </c>
    </row>
    <row r="507" spans="1:5" x14ac:dyDescent="0.15">
      <c r="A507" s="140" t="s">
        <v>672</v>
      </c>
      <c r="D507" s="143" t="s">
        <v>160</v>
      </c>
      <c r="E507" s="144" t="s">
        <v>1141</v>
      </c>
    </row>
    <row r="508" spans="1:5" x14ac:dyDescent="0.15">
      <c r="A508" s="141" t="s">
        <v>673</v>
      </c>
      <c r="D508" s="111" t="s">
        <v>38</v>
      </c>
      <c r="E508" s="112" t="s">
        <v>1142</v>
      </c>
    </row>
    <row r="509" spans="1:5" x14ac:dyDescent="0.15">
      <c r="A509" s="140" t="s">
        <v>674</v>
      </c>
      <c r="D509" s="143" t="s">
        <v>160</v>
      </c>
      <c r="E509" s="144" t="s">
        <v>1141</v>
      </c>
    </row>
    <row r="510" spans="1:5" x14ac:dyDescent="0.15">
      <c r="A510" s="141" t="s">
        <v>675</v>
      </c>
      <c r="D510" s="111" t="s">
        <v>38</v>
      </c>
      <c r="E510" s="152"/>
    </row>
    <row r="511" spans="1:5" x14ac:dyDescent="0.15">
      <c r="A511" s="143" t="s">
        <v>1099</v>
      </c>
      <c r="D511" s="143" t="s">
        <v>160</v>
      </c>
      <c r="E511" s="144" t="s">
        <v>1144</v>
      </c>
    </row>
    <row r="512" spans="1:5" x14ac:dyDescent="0.15">
      <c r="A512" s="140" t="s">
        <v>676</v>
      </c>
      <c r="D512" s="143" t="s">
        <v>160</v>
      </c>
      <c r="E512" s="144" t="s">
        <v>1141</v>
      </c>
    </row>
    <row r="513" spans="1:5" x14ac:dyDescent="0.15">
      <c r="A513" s="141" t="s">
        <v>677</v>
      </c>
      <c r="D513" s="111" t="s">
        <v>38</v>
      </c>
      <c r="E513" s="112" t="s">
        <v>1142</v>
      </c>
    </row>
    <row r="514" spans="1:5" x14ac:dyDescent="0.15">
      <c r="A514" s="141" t="s">
        <v>678</v>
      </c>
      <c r="D514" s="111" t="s">
        <v>160</v>
      </c>
      <c r="E514" s="144" t="s">
        <v>55</v>
      </c>
    </row>
    <row r="515" spans="1:5" x14ac:dyDescent="0.15">
      <c r="A515" s="141" t="s">
        <v>679</v>
      </c>
      <c r="D515" s="143" t="s">
        <v>51</v>
      </c>
      <c r="E515" s="144" t="s">
        <v>53</v>
      </c>
    </row>
    <row r="516" spans="1:5" x14ac:dyDescent="0.15">
      <c r="A516" s="140" t="s">
        <v>1363</v>
      </c>
      <c r="D516" s="143" t="s">
        <v>160</v>
      </c>
      <c r="E516" s="144" t="s">
        <v>1141</v>
      </c>
    </row>
    <row r="517" spans="1:5" x14ac:dyDescent="0.15">
      <c r="A517" s="141" t="s">
        <v>680</v>
      </c>
      <c r="D517" s="111" t="s">
        <v>160</v>
      </c>
      <c r="E517" s="112" t="s">
        <v>1141</v>
      </c>
    </row>
    <row r="518" spans="1:5" x14ac:dyDescent="0.15">
      <c r="A518" s="141" t="s">
        <v>1364</v>
      </c>
      <c r="D518" s="111" t="s">
        <v>160</v>
      </c>
      <c r="E518" s="144" t="s">
        <v>55</v>
      </c>
    </row>
    <row r="519" spans="1:5" x14ac:dyDescent="0.15">
      <c r="A519" s="140" t="s">
        <v>681</v>
      </c>
      <c r="D519" s="143" t="s">
        <v>51</v>
      </c>
      <c r="E519" s="144" t="s">
        <v>52</v>
      </c>
    </row>
    <row r="520" spans="1:5" x14ac:dyDescent="0.15">
      <c r="A520" s="141" t="s">
        <v>682</v>
      </c>
      <c r="D520" s="111" t="s">
        <v>160</v>
      </c>
      <c r="E520" s="112" t="s">
        <v>1141</v>
      </c>
    </row>
    <row r="521" spans="1:5" x14ac:dyDescent="0.15">
      <c r="A521" s="140" t="s">
        <v>683</v>
      </c>
      <c r="D521" s="143" t="s">
        <v>38</v>
      </c>
      <c r="E521" s="144" t="s">
        <v>1147</v>
      </c>
    </row>
    <row r="522" spans="1:5" x14ac:dyDescent="0.15">
      <c r="A522" s="141" t="s">
        <v>684</v>
      </c>
      <c r="D522" s="111" t="s">
        <v>38</v>
      </c>
      <c r="E522" s="112" t="s">
        <v>1147</v>
      </c>
    </row>
    <row r="523" spans="1:5" x14ac:dyDescent="0.15">
      <c r="A523" s="141" t="s">
        <v>685</v>
      </c>
      <c r="D523" s="111" t="s">
        <v>160</v>
      </c>
      <c r="E523" s="112" t="s">
        <v>1146</v>
      </c>
    </row>
    <row r="524" spans="1:5" x14ac:dyDescent="0.15">
      <c r="A524" s="140" t="s">
        <v>686</v>
      </c>
      <c r="D524" s="143" t="s">
        <v>38</v>
      </c>
      <c r="E524" s="144" t="s">
        <v>1147</v>
      </c>
    </row>
    <row r="525" spans="1:5" x14ac:dyDescent="0.15">
      <c r="A525" s="141" t="s">
        <v>687</v>
      </c>
      <c r="D525" s="111" t="s">
        <v>160</v>
      </c>
      <c r="E525" s="112" t="s">
        <v>1141</v>
      </c>
    </row>
    <row r="526" spans="1:5" x14ac:dyDescent="0.15">
      <c r="A526" s="141" t="s">
        <v>1100</v>
      </c>
      <c r="D526" s="111" t="s">
        <v>38</v>
      </c>
      <c r="E526" s="112" t="s">
        <v>1142</v>
      </c>
    </row>
    <row r="527" spans="1:5" x14ac:dyDescent="0.15">
      <c r="A527" s="140" t="s">
        <v>688</v>
      </c>
      <c r="D527" s="143" t="s">
        <v>160</v>
      </c>
      <c r="E527" s="144" t="s">
        <v>1141</v>
      </c>
    </row>
    <row r="528" spans="1:5" x14ac:dyDescent="0.15">
      <c r="A528" s="140" t="s">
        <v>689</v>
      </c>
      <c r="D528" s="143" t="s">
        <v>38</v>
      </c>
      <c r="E528" s="144" t="s">
        <v>1142</v>
      </c>
    </row>
    <row r="529" spans="1:5" x14ac:dyDescent="0.15">
      <c r="A529" s="141" t="s">
        <v>690</v>
      </c>
      <c r="D529" s="143" t="s">
        <v>51</v>
      </c>
      <c r="E529" s="144" t="s">
        <v>53</v>
      </c>
    </row>
    <row r="530" spans="1:5" x14ac:dyDescent="0.15">
      <c r="A530" s="143" t="s">
        <v>1101</v>
      </c>
      <c r="D530" s="143" t="s">
        <v>51</v>
      </c>
      <c r="E530" s="144" t="s">
        <v>53</v>
      </c>
    </row>
    <row r="531" spans="1:5" x14ac:dyDescent="0.15">
      <c r="A531" s="140" t="s">
        <v>691</v>
      </c>
      <c r="D531" s="143" t="s">
        <v>38</v>
      </c>
      <c r="E531" s="152"/>
    </row>
    <row r="532" spans="1:5" x14ac:dyDescent="0.15">
      <c r="A532" s="141" t="s">
        <v>692</v>
      </c>
      <c r="D532" s="111" t="s">
        <v>38</v>
      </c>
      <c r="E532" s="152"/>
    </row>
    <row r="533" spans="1:5" x14ac:dyDescent="0.15">
      <c r="A533" s="141" t="s">
        <v>693</v>
      </c>
      <c r="D533" s="111" t="s">
        <v>160</v>
      </c>
      <c r="E533" s="112" t="s">
        <v>1145</v>
      </c>
    </row>
    <row r="534" spans="1:5" x14ac:dyDescent="0.15">
      <c r="A534" s="140" t="s">
        <v>694</v>
      </c>
      <c r="D534" s="143" t="s">
        <v>160</v>
      </c>
      <c r="E534" s="144" t="s">
        <v>1141</v>
      </c>
    </row>
    <row r="535" spans="1:5" x14ac:dyDescent="0.15">
      <c r="A535" s="140" t="s">
        <v>695</v>
      </c>
      <c r="D535" s="143" t="s">
        <v>51</v>
      </c>
      <c r="E535" s="144" t="s">
        <v>53</v>
      </c>
    </row>
    <row r="536" spans="1:5" x14ac:dyDescent="0.15">
      <c r="A536" s="140" t="s">
        <v>1064</v>
      </c>
      <c r="D536" s="143" t="s">
        <v>160</v>
      </c>
      <c r="E536" s="144" t="s">
        <v>1141</v>
      </c>
    </row>
    <row r="537" spans="1:5" x14ac:dyDescent="0.15">
      <c r="A537" s="142" t="s">
        <v>1102</v>
      </c>
      <c r="D537" s="143" t="s">
        <v>160</v>
      </c>
      <c r="E537" s="144" t="s">
        <v>55</v>
      </c>
    </row>
    <row r="538" spans="1:5" x14ac:dyDescent="0.15">
      <c r="A538" s="143" t="s">
        <v>1103</v>
      </c>
      <c r="D538" s="143" t="s">
        <v>160</v>
      </c>
      <c r="E538" s="144" t="s">
        <v>55</v>
      </c>
    </row>
    <row r="539" spans="1:5" x14ac:dyDescent="0.15">
      <c r="A539" s="141" t="s">
        <v>696</v>
      </c>
      <c r="D539" s="111" t="s">
        <v>160</v>
      </c>
      <c r="E539" s="144" t="s">
        <v>55</v>
      </c>
    </row>
    <row r="540" spans="1:5" x14ac:dyDescent="0.15">
      <c r="A540" s="140" t="s">
        <v>697</v>
      </c>
      <c r="D540" s="143" t="s">
        <v>38</v>
      </c>
      <c r="E540" s="152"/>
    </row>
    <row r="541" spans="1:5" x14ac:dyDescent="0.15">
      <c r="A541" s="140" t="s">
        <v>698</v>
      </c>
      <c r="D541" s="143" t="s">
        <v>160</v>
      </c>
      <c r="E541" s="144" t="s">
        <v>1141</v>
      </c>
    </row>
    <row r="542" spans="1:5" x14ac:dyDescent="0.15">
      <c r="A542" s="141" t="s">
        <v>699</v>
      </c>
      <c r="D542" s="111" t="s">
        <v>38</v>
      </c>
      <c r="E542" s="112" t="s">
        <v>1142</v>
      </c>
    </row>
    <row r="543" spans="1:5" x14ac:dyDescent="0.15">
      <c r="A543" s="140" t="s">
        <v>700</v>
      </c>
      <c r="D543" s="143" t="s">
        <v>38</v>
      </c>
      <c r="E543" s="144" t="s">
        <v>1142</v>
      </c>
    </row>
    <row r="544" spans="1:5" x14ac:dyDescent="0.15">
      <c r="A544" s="141" t="s">
        <v>701</v>
      </c>
      <c r="D544" s="111" t="s">
        <v>38</v>
      </c>
      <c r="E544" s="152"/>
    </row>
    <row r="545" spans="1:5" x14ac:dyDescent="0.15">
      <c r="A545" s="141" t="s">
        <v>1365</v>
      </c>
      <c r="D545" s="111" t="s">
        <v>38</v>
      </c>
      <c r="E545" s="144"/>
    </row>
    <row r="546" spans="1:5" x14ac:dyDescent="0.15">
      <c r="A546" s="141" t="s">
        <v>702</v>
      </c>
      <c r="D546" s="111" t="s">
        <v>38</v>
      </c>
      <c r="E546" s="152"/>
    </row>
    <row r="547" spans="1:5" x14ac:dyDescent="0.15">
      <c r="A547" s="140" t="s">
        <v>703</v>
      </c>
      <c r="D547" s="143" t="s">
        <v>38</v>
      </c>
      <c r="E547" s="152"/>
    </row>
    <row r="548" spans="1:5" x14ac:dyDescent="0.15">
      <c r="A548" s="140" t="s">
        <v>704</v>
      </c>
      <c r="D548" s="143" t="s">
        <v>160</v>
      </c>
      <c r="E548" s="144" t="s">
        <v>1141</v>
      </c>
    </row>
    <row r="549" spans="1:5" x14ac:dyDescent="0.15">
      <c r="A549" s="141" t="s">
        <v>1104</v>
      </c>
      <c r="D549" s="111" t="s">
        <v>38</v>
      </c>
      <c r="E549" s="152"/>
    </row>
    <row r="550" spans="1:5" x14ac:dyDescent="0.15">
      <c r="A550" s="140" t="s">
        <v>705</v>
      </c>
      <c r="D550" s="143" t="s">
        <v>38</v>
      </c>
      <c r="E550" s="152"/>
    </row>
    <row r="551" spans="1:5" x14ac:dyDescent="0.15">
      <c r="A551" s="141" t="s">
        <v>706</v>
      </c>
      <c r="D551" s="111" t="s">
        <v>160</v>
      </c>
      <c r="E551" s="112" t="s">
        <v>1141</v>
      </c>
    </row>
    <row r="552" spans="1:5" x14ac:dyDescent="0.15">
      <c r="A552" s="140" t="s">
        <v>707</v>
      </c>
      <c r="D552" s="143" t="s">
        <v>160</v>
      </c>
      <c r="E552" s="144" t="s">
        <v>1141</v>
      </c>
    </row>
    <row r="553" spans="1:5" x14ac:dyDescent="0.15">
      <c r="A553" s="140" t="s">
        <v>708</v>
      </c>
      <c r="D553" s="143" t="s">
        <v>160</v>
      </c>
      <c r="E553" s="144" t="s">
        <v>1141</v>
      </c>
    </row>
    <row r="554" spans="1:5" x14ac:dyDescent="0.15">
      <c r="A554" s="141" t="s">
        <v>709</v>
      </c>
      <c r="D554" s="111" t="s">
        <v>160</v>
      </c>
      <c r="E554" s="112" t="s">
        <v>1141</v>
      </c>
    </row>
    <row r="555" spans="1:5" x14ac:dyDescent="0.15">
      <c r="A555" s="141" t="s">
        <v>710</v>
      </c>
      <c r="D555" s="111" t="s">
        <v>38</v>
      </c>
      <c r="E555" s="152"/>
    </row>
    <row r="556" spans="1:5" x14ac:dyDescent="0.15">
      <c r="A556" s="141" t="s">
        <v>711</v>
      </c>
      <c r="D556" s="111" t="s">
        <v>38</v>
      </c>
      <c r="E556" s="152"/>
    </row>
    <row r="557" spans="1:5" x14ac:dyDescent="0.15">
      <c r="A557" s="140" t="s">
        <v>712</v>
      </c>
      <c r="D557" s="143" t="s">
        <v>160</v>
      </c>
      <c r="E557" s="144" t="s">
        <v>1141</v>
      </c>
    </row>
    <row r="558" spans="1:5" x14ac:dyDescent="0.15">
      <c r="A558" s="143" t="s">
        <v>1105</v>
      </c>
      <c r="D558" s="143" t="s">
        <v>160</v>
      </c>
      <c r="E558" s="144" t="s">
        <v>1145</v>
      </c>
    </row>
    <row r="559" spans="1:5" x14ac:dyDescent="0.15">
      <c r="A559" s="143" t="s">
        <v>1106</v>
      </c>
      <c r="D559" s="143" t="s">
        <v>160</v>
      </c>
      <c r="E559" s="153" t="s">
        <v>1141</v>
      </c>
    </row>
    <row r="560" spans="1:5" x14ac:dyDescent="0.15">
      <c r="A560" s="140" t="s">
        <v>713</v>
      </c>
      <c r="D560" s="143" t="s">
        <v>160</v>
      </c>
      <c r="E560" s="144" t="s">
        <v>1141</v>
      </c>
    </row>
    <row r="561" spans="1:5" x14ac:dyDescent="0.15">
      <c r="A561" s="141" t="s">
        <v>714</v>
      </c>
      <c r="D561" s="111" t="s">
        <v>160</v>
      </c>
      <c r="E561" s="144" t="s">
        <v>55</v>
      </c>
    </row>
    <row r="562" spans="1:5" x14ac:dyDescent="0.15">
      <c r="A562" s="141" t="s">
        <v>715</v>
      </c>
      <c r="D562" s="111" t="s">
        <v>38</v>
      </c>
      <c r="E562" s="112" t="s">
        <v>1150</v>
      </c>
    </row>
    <row r="563" spans="1:5" x14ac:dyDescent="0.15">
      <c r="A563" s="140" t="s">
        <v>716</v>
      </c>
      <c r="D563" s="143" t="s">
        <v>160</v>
      </c>
      <c r="E563" s="144" t="s">
        <v>1141</v>
      </c>
    </row>
    <row r="564" spans="1:5" x14ac:dyDescent="0.15">
      <c r="A564" s="140" t="s">
        <v>717</v>
      </c>
      <c r="D564" s="143" t="s">
        <v>160</v>
      </c>
      <c r="E564" s="144" t="s">
        <v>1141</v>
      </c>
    </row>
    <row r="565" spans="1:5" x14ac:dyDescent="0.15">
      <c r="A565" s="141" t="s">
        <v>718</v>
      </c>
      <c r="D565" s="111" t="s">
        <v>38</v>
      </c>
      <c r="E565" s="152"/>
    </row>
    <row r="566" spans="1:5" x14ac:dyDescent="0.15">
      <c r="A566" s="140" t="s">
        <v>719</v>
      </c>
      <c r="D566" s="143" t="s">
        <v>38</v>
      </c>
      <c r="E566" s="152"/>
    </row>
    <row r="567" spans="1:5" x14ac:dyDescent="0.15">
      <c r="A567" s="140" t="s">
        <v>720</v>
      </c>
      <c r="D567" s="143" t="s">
        <v>160</v>
      </c>
      <c r="E567" s="144" t="s">
        <v>1141</v>
      </c>
    </row>
    <row r="568" spans="1:5" x14ac:dyDescent="0.15">
      <c r="A568" s="140" t="s">
        <v>721</v>
      </c>
      <c r="D568" s="143" t="s">
        <v>38</v>
      </c>
      <c r="E568" s="144" t="s">
        <v>1142</v>
      </c>
    </row>
    <row r="569" spans="1:5" x14ac:dyDescent="0.15">
      <c r="A569" s="141" t="s">
        <v>722</v>
      </c>
      <c r="D569" s="111" t="s">
        <v>38</v>
      </c>
      <c r="E569" s="152"/>
    </row>
    <row r="570" spans="1:5" x14ac:dyDescent="0.15">
      <c r="A570" s="140" t="s">
        <v>1366</v>
      </c>
      <c r="D570" s="143" t="s">
        <v>160</v>
      </c>
      <c r="E570" s="144" t="s">
        <v>1141</v>
      </c>
    </row>
    <row r="571" spans="1:5" x14ac:dyDescent="0.15">
      <c r="A571" s="141" t="s">
        <v>723</v>
      </c>
      <c r="D571" s="111" t="s">
        <v>160</v>
      </c>
      <c r="E571" s="112" t="s">
        <v>1141</v>
      </c>
    </row>
    <row r="572" spans="1:5" x14ac:dyDescent="0.15">
      <c r="A572" s="143" t="s">
        <v>1107</v>
      </c>
      <c r="D572" s="143" t="s">
        <v>160</v>
      </c>
      <c r="E572" s="144" t="s">
        <v>1141</v>
      </c>
    </row>
    <row r="573" spans="1:5" x14ac:dyDescent="0.15">
      <c r="A573" s="141" t="s">
        <v>724</v>
      </c>
      <c r="D573" s="111" t="s">
        <v>38</v>
      </c>
      <c r="E573" s="144" t="s">
        <v>44</v>
      </c>
    </row>
    <row r="574" spans="1:5" x14ac:dyDescent="0.15">
      <c r="A574" s="141" t="s">
        <v>725</v>
      </c>
      <c r="D574" s="111" t="s">
        <v>160</v>
      </c>
      <c r="E574" s="112" t="s">
        <v>1149</v>
      </c>
    </row>
    <row r="575" spans="1:5" x14ac:dyDescent="0.15">
      <c r="A575" s="141" t="s">
        <v>726</v>
      </c>
      <c r="D575" s="111" t="s">
        <v>160</v>
      </c>
      <c r="E575" s="144" t="s">
        <v>55</v>
      </c>
    </row>
    <row r="576" spans="1:5" x14ac:dyDescent="0.15">
      <c r="A576" s="140" t="s">
        <v>727</v>
      </c>
      <c r="D576" s="143" t="s">
        <v>38</v>
      </c>
      <c r="E576" s="152"/>
    </row>
    <row r="577" spans="1:5" x14ac:dyDescent="0.15">
      <c r="A577" s="141" t="s">
        <v>728</v>
      </c>
      <c r="D577" s="111" t="s">
        <v>41</v>
      </c>
      <c r="E577" s="112" t="s">
        <v>44</v>
      </c>
    </row>
    <row r="578" spans="1:5" x14ac:dyDescent="0.15">
      <c r="A578" s="141" t="s">
        <v>729</v>
      </c>
      <c r="D578" s="111" t="s">
        <v>38</v>
      </c>
      <c r="E578" s="152"/>
    </row>
    <row r="579" spans="1:5" x14ac:dyDescent="0.15">
      <c r="A579" s="140" t="s">
        <v>730</v>
      </c>
      <c r="D579" s="143" t="s">
        <v>160</v>
      </c>
      <c r="E579" s="144" t="s">
        <v>1141</v>
      </c>
    </row>
    <row r="580" spans="1:5" x14ac:dyDescent="0.15">
      <c r="A580" s="140" t="s">
        <v>731</v>
      </c>
      <c r="D580" s="143" t="s">
        <v>38</v>
      </c>
      <c r="E580" s="152"/>
    </row>
    <row r="581" spans="1:5" x14ac:dyDescent="0.15">
      <c r="A581" s="140" t="s">
        <v>732</v>
      </c>
      <c r="D581" s="143" t="s">
        <v>160</v>
      </c>
      <c r="E581" s="144" t="s">
        <v>1141</v>
      </c>
    </row>
    <row r="582" spans="1:5" x14ac:dyDescent="0.15">
      <c r="A582" s="140" t="s">
        <v>733</v>
      </c>
      <c r="D582" s="143" t="s">
        <v>160</v>
      </c>
      <c r="E582" s="144" t="s">
        <v>1141</v>
      </c>
    </row>
    <row r="583" spans="1:5" x14ac:dyDescent="0.15">
      <c r="A583" s="140" t="s">
        <v>734</v>
      </c>
      <c r="D583" s="143" t="s">
        <v>160</v>
      </c>
      <c r="E583" s="144" t="s">
        <v>1141</v>
      </c>
    </row>
    <row r="584" spans="1:5" x14ac:dyDescent="0.15">
      <c r="A584" s="141" t="s">
        <v>735</v>
      </c>
      <c r="D584" s="111" t="s">
        <v>38</v>
      </c>
      <c r="E584" s="152"/>
    </row>
    <row r="585" spans="1:5" x14ac:dyDescent="0.15">
      <c r="A585" s="140" t="s">
        <v>736</v>
      </c>
      <c r="D585" s="143" t="s">
        <v>38</v>
      </c>
      <c r="E585" s="144" t="s">
        <v>44</v>
      </c>
    </row>
    <row r="586" spans="1:5" x14ac:dyDescent="0.15">
      <c r="A586" s="141" t="s">
        <v>737</v>
      </c>
      <c r="D586" s="111" t="s">
        <v>160</v>
      </c>
      <c r="E586" s="112" t="s">
        <v>1141</v>
      </c>
    </row>
    <row r="587" spans="1:5" x14ac:dyDescent="0.15">
      <c r="A587" s="141" t="s">
        <v>738</v>
      </c>
      <c r="D587" s="111" t="s">
        <v>160</v>
      </c>
      <c r="E587" s="112" t="s">
        <v>1141</v>
      </c>
    </row>
    <row r="588" spans="1:5" x14ac:dyDescent="0.15">
      <c r="A588" s="140" t="s">
        <v>739</v>
      </c>
      <c r="D588" s="143" t="s">
        <v>160</v>
      </c>
      <c r="E588" s="144" t="s">
        <v>1141</v>
      </c>
    </row>
    <row r="589" spans="1:5" x14ac:dyDescent="0.15">
      <c r="A589" s="140" t="s">
        <v>740</v>
      </c>
      <c r="D589" s="143" t="s">
        <v>160</v>
      </c>
      <c r="E589" s="144" t="s">
        <v>1141</v>
      </c>
    </row>
    <row r="590" spans="1:5" x14ac:dyDescent="0.15">
      <c r="A590" s="140" t="s">
        <v>741</v>
      </c>
      <c r="D590" s="143" t="s">
        <v>160</v>
      </c>
      <c r="E590" s="144" t="s">
        <v>1141</v>
      </c>
    </row>
    <row r="591" spans="1:5" x14ac:dyDescent="0.15">
      <c r="A591" s="141" t="s">
        <v>742</v>
      </c>
      <c r="D591" s="111" t="s">
        <v>38</v>
      </c>
      <c r="E591" s="112" t="s">
        <v>44</v>
      </c>
    </row>
    <row r="592" spans="1:5" x14ac:dyDescent="0.15">
      <c r="A592" s="140" t="s">
        <v>743</v>
      </c>
      <c r="D592" s="143" t="s">
        <v>160</v>
      </c>
      <c r="E592" s="144" t="s">
        <v>1141</v>
      </c>
    </row>
    <row r="593" spans="1:5" x14ac:dyDescent="0.15">
      <c r="A593" s="140" t="s">
        <v>744</v>
      </c>
      <c r="D593" s="143" t="s">
        <v>160</v>
      </c>
      <c r="E593" s="144" t="s">
        <v>1141</v>
      </c>
    </row>
    <row r="594" spans="1:5" x14ac:dyDescent="0.15">
      <c r="A594" s="140" t="s">
        <v>745</v>
      </c>
      <c r="D594" s="143" t="s">
        <v>160</v>
      </c>
      <c r="E594" s="144" t="s">
        <v>1141</v>
      </c>
    </row>
    <row r="595" spans="1:5" x14ac:dyDescent="0.15">
      <c r="A595" s="141" t="s">
        <v>746</v>
      </c>
      <c r="D595" s="111" t="s">
        <v>160</v>
      </c>
      <c r="E595" s="144" t="s">
        <v>1144</v>
      </c>
    </row>
    <row r="596" spans="1:5" x14ac:dyDescent="0.15">
      <c r="A596" s="140" t="s">
        <v>747</v>
      </c>
      <c r="D596" s="143" t="s">
        <v>160</v>
      </c>
      <c r="E596" s="144" t="s">
        <v>1141</v>
      </c>
    </row>
    <row r="597" spans="1:5" x14ac:dyDescent="0.15">
      <c r="A597" s="141" t="s">
        <v>748</v>
      </c>
      <c r="D597" s="111" t="s">
        <v>160</v>
      </c>
      <c r="E597" s="144" t="s">
        <v>55</v>
      </c>
    </row>
    <row r="598" spans="1:5" x14ac:dyDescent="0.15">
      <c r="A598" s="141" t="s">
        <v>749</v>
      </c>
      <c r="D598" s="111" t="s">
        <v>38</v>
      </c>
      <c r="E598" s="112" t="s">
        <v>1147</v>
      </c>
    </row>
    <row r="599" spans="1:5" x14ac:dyDescent="0.15">
      <c r="A599" s="140" t="s">
        <v>750</v>
      </c>
      <c r="D599" s="143" t="s">
        <v>38</v>
      </c>
      <c r="E599" s="144" t="s">
        <v>1142</v>
      </c>
    </row>
    <row r="600" spans="1:5" x14ac:dyDescent="0.15">
      <c r="A600" s="141" t="s">
        <v>751</v>
      </c>
      <c r="D600" s="111" t="s">
        <v>160</v>
      </c>
      <c r="E600" s="112" t="s">
        <v>1141</v>
      </c>
    </row>
    <row r="601" spans="1:5" x14ac:dyDescent="0.15">
      <c r="A601" s="141" t="s">
        <v>752</v>
      </c>
      <c r="D601" s="111" t="s">
        <v>160</v>
      </c>
      <c r="E601" s="112" t="s">
        <v>1141</v>
      </c>
    </row>
    <row r="602" spans="1:5" x14ac:dyDescent="0.15">
      <c r="A602" s="140" t="s">
        <v>753</v>
      </c>
      <c r="D602" s="143" t="s">
        <v>160</v>
      </c>
      <c r="E602" s="144" t="s">
        <v>1141</v>
      </c>
    </row>
    <row r="603" spans="1:5" x14ac:dyDescent="0.15">
      <c r="A603" s="141" t="s">
        <v>754</v>
      </c>
      <c r="D603" s="111" t="s">
        <v>160</v>
      </c>
      <c r="E603" s="112" t="s">
        <v>1141</v>
      </c>
    </row>
    <row r="604" spans="1:5" x14ac:dyDescent="0.15">
      <c r="A604" s="141" t="s">
        <v>755</v>
      </c>
      <c r="D604" s="111" t="s">
        <v>160</v>
      </c>
      <c r="E604" s="112" t="s">
        <v>1149</v>
      </c>
    </row>
    <row r="605" spans="1:5" x14ac:dyDescent="0.15">
      <c r="A605" s="140" t="s">
        <v>1065</v>
      </c>
      <c r="D605" s="143" t="s">
        <v>38</v>
      </c>
      <c r="E605" s="144" t="s">
        <v>1142</v>
      </c>
    </row>
    <row r="606" spans="1:5" x14ac:dyDescent="0.15">
      <c r="A606" s="140" t="s">
        <v>756</v>
      </c>
      <c r="D606" s="143" t="s">
        <v>160</v>
      </c>
      <c r="E606" s="144" t="s">
        <v>1141</v>
      </c>
    </row>
    <row r="607" spans="1:5" x14ac:dyDescent="0.15">
      <c r="A607" s="141" t="s">
        <v>1367</v>
      </c>
      <c r="D607" s="111" t="s">
        <v>160</v>
      </c>
      <c r="E607" s="112" t="s">
        <v>1141</v>
      </c>
    </row>
    <row r="608" spans="1:5" x14ac:dyDescent="0.15">
      <c r="A608" s="140" t="s">
        <v>757</v>
      </c>
      <c r="D608" s="143" t="s">
        <v>160</v>
      </c>
      <c r="E608" s="144" t="s">
        <v>1141</v>
      </c>
    </row>
    <row r="609" spans="1:5" x14ac:dyDescent="0.15">
      <c r="A609" s="143" t="s">
        <v>758</v>
      </c>
      <c r="D609" s="143" t="s">
        <v>38</v>
      </c>
      <c r="E609" s="144" t="s">
        <v>44</v>
      </c>
    </row>
    <row r="610" spans="1:5" x14ac:dyDescent="0.15">
      <c r="A610" s="143" t="s">
        <v>44</v>
      </c>
      <c r="D610" s="143" t="s">
        <v>38</v>
      </c>
      <c r="E610" s="144" t="s">
        <v>44</v>
      </c>
    </row>
    <row r="611" spans="1:5" x14ac:dyDescent="0.15">
      <c r="A611" s="140" t="s">
        <v>759</v>
      </c>
      <c r="D611" s="143" t="s">
        <v>160</v>
      </c>
      <c r="E611" s="144" t="s">
        <v>1141</v>
      </c>
    </row>
    <row r="612" spans="1:5" x14ac:dyDescent="0.15">
      <c r="A612" s="140" t="s">
        <v>760</v>
      </c>
      <c r="D612" s="143" t="s">
        <v>160</v>
      </c>
      <c r="E612" s="144" t="s">
        <v>1143</v>
      </c>
    </row>
    <row r="613" spans="1:5" x14ac:dyDescent="0.15">
      <c r="A613" s="140" t="s">
        <v>761</v>
      </c>
      <c r="D613" s="143" t="s">
        <v>160</v>
      </c>
      <c r="E613" s="144" t="s">
        <v>1141</v>
      </c>
    </row>
    <row r="614" spans="1:5" x14ac:dyDescent="0.15">
      <c r="A614" s="140" t="s">
        <v>762</v>
      </c>
      <c r="D614" s="143" t="s">
        <v>160</v>
      </c>
      <c r="E614" s="144" t="s">
        <v>1141</v>
      </c>
    </row>
    <row r="615" spans="1:5" x14ac:dyDescent="0.15">
      <c r="A615" s="141" t="s">
        <v>763</v>
      </c>
      <c r="D615" s="111" t="s">
        <v>38</v>
      </c>
      <c r="E615" s="152"/>
    </row>
    <row r="616" spans="1:5" x14ac:dyDescent="0.15">
      <c r="A616" s="140" t="s">
        <v>1066</v>
      </c>
      <c r="D616" s="143" t="s">
        <v>160</v>
      </c>
      <c r="E616" s="144" t="s">
        <v>55</v>
      </c>
    </row>
    <row r="617" spans="1:5" x14ac:dyDescent="0.15">
      <c r="A617" s="140" t="s">
        <v>764</v>
      </c>
      <c r="D617" s="143" t="s">
        <v>38</v>
      </c>
      <c r="E617" s="144" t="s">
        <v>44</v>
      </c>
    </row>
    <row r="618" spans="1:5" x14ac:dyDescent="0.15">
      <c r="A618" s="141" t="s">
        <v>765</v>
      </c>
      <c r="D618" s="111" t="s">
        <v>38</v>
      </c>
      <c r="E618" s="152"/>
    </row>
    <row r="619" spans="1:5" x14ac:dyDescent="0.15">
      <c r="A619" s="141" t="s">
        <v>766</v>
      </c>
      <c r="D619" s="111" t="s">
        <v>160</v>
      </c>
      <c r="E619" s="112" t="s">
        <v>1141</v>
      </c>
    </row>
    <row r="620" spans="1:5" x14ac:dyDescent="0.15">
      <c r="A620" s="140" t="s">
        <v>767</v>
      </c>
      <c r="D620" s="143" t="s">
        <v>160</v>
      </c>
      <c r="E620" s="144" t="s">
        <v>1141</v>
      </c>
    </row>
    <row r="621" spans="1:5" x14ac:dyDescent="0.15">
      <c r="A621" s="141" t="s">
        <v>768</v>
      </c>
      <c r="D621" s="111" t="s">
        <v>160</v>
      </c>
      <c r="E621" s="112" t="s">
        <v>1141</v>
      </c>
    </row>
    <row r="622" spans="1:5" x14ac:dyDescent="0.15">
      <c r="A622" s="141" t="s">
        <v>769</v>
      </c>
      <c r="D622" s="111" t="s">
        <v>160</v>
      </c>
      <c r="E622" s="144" t="s">
        <v>55</v>
      </c>
    </row>
    <row r="623" spans="1:5" x14ac:dyDescent="0.15">
      <c r="A623" s="141" t="s">
        <v>770</v>
      </c>
      <c r="D623" s="111" t="s">
        <v>160</v>
      </c>
      <c r="E623" s="112" t="s">
        <v>1141</v>
      </c>
    </row>
    <row r="624" spans="1:5" x14ac:dyDescent="0.15">
      <c r="A624" s="140" t="s">
        <v>771</v>
      </c>
      <c r="D624" s="143" t="s">
        <v>160</v>
      </c>
      <c r="E624" s="144" t="s">
        <v>1141</v>
      </c>
    </row>
    <row r="625" spans="1:5" x14ac:dyDescent="0.15">
      <c r="A625" s="141" t="s">
        <v>772</v>
      </c>
      <c r="D625" s="111" t="s">
        <v>38</v>
      </c>
      <c r="E625" s="152"/>
    </row>
    <row r="626" spans="1:5" x14ac:dyDescent="0.15">
      <c r="A626" s="141" t="s">
        <v>773</v>
      </c>
      <c r="D626" s="111" t="s">
        <v>38</v>
      </c>
      <c r="E626" s="152"/>
    </row>
    <row r="627" spans="1:5" x14ac:dyDescent="0.15">
      <c r="A627" s="140" t="s">
        <v>774</v>
      </c>
      <c r="D627" s="143" t="s">
        <v>160</v>
      </c>
      <c r="E627" s="144" t="s">
        <v>55</v>
      </c>
    </row>
    <row r="628" spans="1:5" x14ac:dyDescent="0.15">
      <c r="A628" s="141" t="s">
        <v>775</v>
      </c>
      <c r="D628" s="111" t="s">
        <v>160</v>
      </c>
      <c r="E628" s="112" t="s">
        <v>1141</v>
      </c>
    </row>
    <row r="629" spans="1:5" x14ac:dyDescent="0.15">
      <c r="A629" s="140" t="s">
        <v>776</v>
      </c>
      <c r="D629" s="143" t="s">
        <v>160</v>
      </c>
      <c r="E629" s="144" t="s">
        <v>55</v>
      </c>
    </row>
    <row r="630" spans="1:5" x14ac:dyDescent="0.15">
      <c r="A630" s="141" t="s">
        <v>777</v>
      </c>
      <c r="D630" s="111" t="s">
        <v>160</v>
      </c>
      <c r="E630" s="112" t="s">
        <v>1141</v>
      </c>
    </row>
    <row r="631" spans="1:5" x14ac:dyDescent="0.15">
      <c r="A631" s="141" t="s">
        <v>778</v>
      </c>
      <c r="D631" s="111" t="s">
        <v>160</v>
      </c>
      <c r="E631" s="112" t="s">
        <v>1141</v>
      </c>
    </row>
    <row r="632" spans="1:5" x14ac:dyDescent="0.15">
      <c r="A632" s="141" t="s">
        <v>779</v>
      </c>
      <c r="D632" s="111" t="s">
        <v>160</v>
      </c>
      <c r="E632" s="112" t="s">
        <v>1141</v>
      </c>
    </row>
    <row r="633" spans="1:5" x14ac:dyDescent="0.15">
      <c r="A633" s="140" t="s">
        <v>780</v>
      </c>
      <c r="D633" s="143" t="s">
        <v>160</v>
      </c>
      <c r="E633" s="144" t="s">
        <v>1141</v>
      </c>
    </row>
    <row r="634" spans="1:5" x14ac:dyDescent="0.15">
      <c r="A634" s="141" t="s">
        <v>781</v>
      </c>
      <c r="D634" s="111" t="s">
        <v>38</v>
      </c>
      <c r="E634" s="152"/>
    </row>
    <row r="635" spans="1:5" x14ac:dyDescent="0.15">
      <c r="A635" s="140" t="s">
        <v>782</v>
      </c>
      <c r="D635" s="143" t="s">
        <v>38</v>
      </c>
      <c r="E635" s="144" t="s">
        <v>1142</v>
      </c>
    </row>
    <row r="636" spans="1:5" x14ac:dyDescent="0.15">
      <c r="A636" s="140" t="s">
        <v>783</v>
      </c>
      <c r="D636" s="143" t="s">
        <v>160</v>
      </c>
      <c r="E636" s="144" t="s">
        <v>55</v>
      </c>
    </row>
    <row r="637" spans="1:5" x14ac:dyDescent="0.15">
      <c r="A637" s="140" t="s">
        <v>784</v>
      </c>
      <c r="D637" s="143" t="s">
        <v>38</v>
      </c>
      <c r="E637" s="152"/>
    </row>
    <row r="638" spans="1:5" x14ac:dyDescent="0.15">
      <c r="A638" s="140" t="s">
        <v>785</v>
      </c>
      <c r="D638" s="143" t="s">
        <v>38</v>
      </c>
      <c r="E638" s="152"/>
    </row>
    <row r="639" spans="1:5" x14ac:dyDescent="0.15">
      <c r="A639" s="140" t="s">
        <v>786</v>
      </c>
      <c r="D639" s="143" t="s">
        <v>38</v>
      </c>
      <c r="E639" s="144" t="s">
        <v>1142</v>
      </c>
    </row>
    <row r="640" spans="1:5" x14ac:dyDescent="0.15">
      <c r="A640" s="140" t="s">
        <v>787</v>
      </c>
      <c r="D640" s="143" t="s">
        <v>160</v>
      </c>
      <c r="E640" s="144" t="s">
        <v>1141</v>
      </c>
    </row>
    <row r="641" spans="1:5" x14ac:dyDescent="0.15">
      <c r="A641" s="141" t="s">
        <v>788</v>
      </c>
      <c r="D641" s="111" t="s">
        <v>38</v>
      </c>
      <c r="E641" s="112" t="s">
        <v>1147</v>
      </c>
    </row>
    <row r="642" spans="1:5" x14ac:dyDescent="0.15">
      <c r="A642" s="141" t="s">
        <v>789</v>
      </c>
      <c r="D642" s="111" t="s">
        <v>160</v>
      </c>
      <c r="E642" s="112" t="s">
        <v>1141</v>
      </c>
    </row>
    <row r="643" spans="1:5" x14ac:dyDescent="0.15">
      <c r="A643" s="140" t="s">
        <v>790</v>
      </c>
      <c r="D643" s="143" t="s">
        <v>38</v>
      </c>
      <c r="E643" s="144" t="s">
        <v>1147</v>
      </c>
    </row>
    <row r="644" spans="1:5" x14ac:dyDescent="0.15">
      <c r="A644" s="140" t="s">
        <v>791</v>
      </c>
      <c r="D644" s="143" t="s">
        <v>160</v>
      </c>
      <c r="E644" s="144" t="s">
        <v>55</v>
      </c>
    </row>
    <row r="645" spans="1:5" x14ac:dyDescent="0.15">
      <c r="A645" s="140" t="s">
        <v>792</v>
      </c>
      <c r="D645" s="143" t="s">
        <v>160</v>
      </c>
      <c r="E645" s="144" t="s">
        <v>1141</v>
      </c>
    </row>
    <row r="646" spans="1:5" x14ac:dyDescent="0.15">
      <c r="A646" s="141" t="s">
        <v>793</v>
      </c>
      <c r="D646" s="111" t="s">
        <v>160</v>
      </c>
      <c r="E646" s="112" t="s">
        <v>1141</v>
      </c>
    </row>
    <row r="647" spans="1:5" x14ac:dyDescent="0.15">
      <c r="A647" s="141" t="s">
        <v>794</v>
      </c>
      <c r="D647" s="143" t="s">
        <v>51</v>
      </c>
      <c r="E647" s="144" t="s">
        <v>52</v>
      </c>
    </row>
    <row r="648" spans="1:5" x14ac:dyDescent="0.15">
      <c r="A648" s="141" t="s">
        <v>795</v>
      </c>
      <c r="D648" s="111" t="s">
        <v>160</v>
      </c>
      <c r="E648" s="112" t="s">
        <v>1141</v>
      </c>
    </row>
    <row r="649" spans="1:5" x14ac:dyDescent="0.15">
      <c r="A649" s="141" t="s">
        <v>796</v>
      </c>
      <c r="D649" s="111" t="s">
        <v>38</v>
      </c>
      <c r="E649" s="152"/>
    </row>
    <row r="650" spans="1:5" x14ac:dyDescent="0.15">
      <c r="A650" s="141" t="s">
        <v>797</v>
      </c>
      <c r="D650" s="111" t="s">
        <v>160</v>
      </c>
      <c r="E650" s="144" t="s">
        <v>55</v>
      </c>
    </row>
    <row r="651" spans="1:5" x14ac:dyDescent="0.15">
      <c r="A651" s="141" t="s">
        <v>798</v>
      </c>
      <c r="D651" s="111" t="s">
        <v>38</v>
      </c>
      <c r="E651" s="152"/>
    </row>
    <row r="652" spans="1:5" x14ac:dyDescent="0.15">
      <c r="A652" s="141" t="s">
        <v>799</v>
      </c>
      <c r="D652" s="111" t="s">
        <v>160</v>
      </c>
      <c r="E652" s="112" t="s">
        <v>1141</v>
      </c>
    </row>
    <row r="653" spans="1:5" x14ac:dyDescent="0.15">
      <c r="A653" s="141" t="s">
        <v>800</v>
      </c>
      <c r="D653" s="111" t="s">
        <v>160</v>
      </c>
      <c r="E653" s="112" t="s">
        <v>1141</v>
      </c>
    </row>
    <row r="654" spans="1:5" x14ac:dyDescent="0.15">
      <c r="A654" s="141" t="s">
        <v>801</v>
      </c>
      <c r="D654" s="111" t="s">
        <v>38</v>
      </c>
      <c r="E654" s="152"/>
    </row>
    <row r="655" spans="1:5" x14ac:dyDescent="0.15">
      <c r="A655" s="140" t="s">
        <v>802</v>
      </c>
      <c r="D655" s="143" t="s">
        <v>38</v>
      </c>
      <c r="E655" s="152"/>
    </row>
    <row r="656" spans="1:5" x14ac:dyDescent="0.15">
      <c r="A656" s="140" t="s">
        <v>803</v>
      </c>
      <c r="D656" s="143" t="s">
        <v>160</v>
      </c>
      <c r="E656" s="144" t="s">
        <v>1141</v>
      </c>
    </row>
    <row r="657" spans="1:5" x14ac:dyDescent="0.15">
      <c r="A657" s="141" t="s">
        <v>286</v>
      </c>
      <c r="D657" s="111" t="s">
        <v>38</v>
      </c>
      <c r="E657" s="152"/>
    </row>
    <row r="658" spans="1:5" x14ac:dyDescent="0.15">
      <c r="A658" s="141" t="s">
        <v>804</v>
      </c>
      <c r="D658" s="111" t="s">
        <v>160</v>
      </c>
      <c r="E658" s="112" t="s">
        <v>1141</v>
      </c>
    </row>
    <row r="659" spans="1:5" x14ac:dyDescent="0.15">
      <c r="A659" s="141" t="s">
        <v>805</v>
      </c>
      <c r="D659" s="111" t="s">
        <v>160</v>
      </c>
      <c r="E659" s="112" t="s">
        <v>1141</v>
      </c>
    </row>
    <row r="660" spans="1:5" x14ac:dyDescent="0.15">
      <c r="A660" s="141" t="s">
        <v>806</v>
      </c>
      <c r="D660" s="111" t="s">
        <v>160</v>
      </c>
      <c r="E660" s="112" t="s">
        <v>1141</v>
      </c>
    </row>
    <row r="661" spans="1:5" x14ac:dyDescent="0.15">
      <c r="A661" s="141" t="s">
        <v>807</v>
      </c>
      <c r="D661" s="111" t="s">
        <v>38</v>
      </c>
      <c r="E661" s="144" t="s">
        <v>1150</v>
      </c>
    </row>
    <row r="662" spans="1:5" x14ac:dyDescent="0.15">
      <c r="A662" s="141" t="s">
        <v>808</v>
      </c>
      <c r="D662" s="111" t="s">
        <v>38</v>
      </c>
      <c r="E662" s="112" t="s">
        <v>1142</v>
      </c>
    </row>
    <row r="663" spans="1:5" x14ac:dyDescent="0.15">
      <c r="A663" s="140" t="s">
        <v>809</v>
      </c>
      <c r="D663" s="143" t="s">
        <v>38</v>
      </c>
      <c r="E663" s="152"/>
    </row>
    <row r="664" spans="1:5" x14ac:dyDescent="0.15">
      <c r="A664" s="140" t="s">
        <v>810</v>
      </c>
      <c r="D664" s="143" t="s">
        <v>38</v>
      </c>
      <c r="E664" s="152"/>
    </row>
    <row r="665" spans="1:5" x14ac:dyDescent="0.15">
      <c r="A665" s="141" t="s">
        <v>811</v>
      </c>
      <c r="D665" s="111" t="s">
        <v>38</v>
      </c>
      <c r="E665" s="112" t="s">
        <v>1147</v>
      </c>
    </row>
    <row r="666" spans="1:5" x14ac:dyDescent="0.15">
      <c r="A666" s="141" t="s">
        <v>812</v>
      </c>
      <c r="D666" s="111" t="s">
        <v>160</v>
      </c>
      <c r="E666" s="112" t="s">
        <v>1141</v>
      </c>
    </row>
    <row r="667" spans="1:5" x14ac:dyDescent="0.15">
      <c r="A667" s="141" t="s">
        <v>813</v>
      </c>
      <c r="D667" s="111" t="s">
        <v>160</v>
      </c>
      <c r="E667" s="112" t="s">
        <v>1146</v>
      </c>
    </row>
    <row r="668" spans="1:5" x14ac:dyDescent="0.15">
      <c r="A668" s="141" t="s">
        <v>814</v>
      </c>
      <c r="D668" s="111" t="s">
        <v>160</v>
      </c>
      <c r="E668" s="153" t="s">
        <v>55</v>
      </c>
    </row>
    <row r="669" spans="1:5" x14ac:dyDescent="0.15">
      <c r="A669" s="140" t="s">
        <v>815</v>
      </c>
      <c r="D669" s="143" t="s">
        <v>38</v>
      </c>
      <c r="E669" s="152"/>
    </row>
    <row r="670" spans="1:5" x14ac:dyDescent="0.15">
      <c r="A670" s="141" t="s">
        <v>816</v>
      </c>
      <c r="D670" s="111" t="s">
        <v>160</v>
      </c>
      <c r="E670" s="144" t="s">
        <v>55</v>
      </c>
    </row>
    <row r="671" spans="1:5" x14ac:dyDescent="0.15">
      <c r="A671" s="140" t="s">
        <v>817</v>
      </c>
      <c r="D671" s="143" t="s">
        <v>38</v>
      </c>
      <c r="E671" s="152"/>
    </row>
    <row r="672" spans="1:5" x14ac:dyDescent="0.15">
      <c r="A672" s="141" t="s">
        <v>818</v>
      </c>
      <c r="D672" s="111" t="s">
        <v>160</v>
      </c>
      <c r="E672" s="144" t="s">
        <v>55</v>
      </c>
    </row>
    <row r="673" spans="1:5" x14ac:dyDescent="0.15">
      <c r="A673" s="141" t="s">
        <v>819</v>
      </c>
      <c r="D673" s="143" t="s">
        <v>38</v>
      </c>
      <c r="E673" s="152"/>
    </row>
    <row r="674" spans="1:5" x14ac:dyDescent="0.15">
      <c r="A674" s="141" t="s">
        <v>820</v>
      </c>
      <c r="D674" s="143" t="s">
        <v>51</v>
      </c>
      <c r="E674" s="144" t="s">
        <v>53</v>
      </c>
    </row>
    <row r="675" spans="1:5" x14ac:dyDescent="0.15">
      <c r="A675" s="141" t="s">
        <v>821</v>
      </c>
      <c r="D675" s="111" t="s">
        <v>160</v>
      </c>
      <c r="E675" s="112" t="s">
        <v>55</v>
      </c>
    </row>
    <row r="676" spans="1:5" x14ac:dyDescent="0.15">
      <c r="A676" s="140" t="s">
        <v>822</v>
      </c>
      <c r="D676" s="143" t="s">
        <v>160</v>
      </c>
      <c r="E676" s="144" t="s">
        <v>1141</v>
      </c>
    </row>
    <row r="677" spans="1:5" x14ac:dyDescent="0.15">
      <c r="A677" s="141" t="s">
        <v>823</v>
      </c>
      <c r="D677" s="111" t="s">
        <v>160</v>
      </c>
      <c r="E677" s="112" t="s">
        <v>1141</v>
      </c>
    </row>
    <row r="678" spans="1:5" x14ac:dyDescent="0.15">
      <c r="A678" s="141" t="s">
        <v>1368</v>
      </c>
      <c r="D678" s="111" t="s">
        <v>160</v>
      </c>
      <c r="E678" s="112" t="s">
        <v>1141</v>
      </c>
    </row>
    <row r="679" spans="1:5" x14ac:dyDescent="0.15">
      <c r="A679" s="140" t="s">
        <v>824</v>
      </c>
      <c r="D679" s="143" t="s">
        <v>38</v>
      </c>
      <c r="E679" s="144" t="s">
        <v>1142</v>
      </c>
    </row>
    <row r="680" spans="1:5" x14ac:dyDescent="0.15">
      <c r="A680" s="140" t="s">
        <v>825</v>
      </c>
      <c r="D680" s="143" t="s">
        <v>160</v>
      </c>
      <c r="E680" s="144" t="s">
        <v>1141</v>
      </c>
    </row>
    <row r="681" spans="1:5" x14ac:dyDescent="0.15">
      <c r="A681" s="141" t="s">
        <v>826</v>
      </c>
      <c r="D681" s="111" t="s">
        <v>38</v>
      </c>
      <c r="E681" s="152"/>
    </row>
    <row r="682" spans="1:5" x14ac:dyDescent="0.15">
      <c r="A682" s="140" t="s">
        <v>827</v>
      </c>
      <c r="D682" s="143" t="s">
        <v>160</v>
      </c>
      <c r="E682" s="144" t="s">
        <v>1141</v>
      </c>
    </row>
    <row r="683" spans="1:5" x14ac:dyDescent="0.15">
      <c r="A683" s="140" t="s">
        <v>828</v>
      </c>
      <c r="D683" s="143" t="s">
        <v>38</v>
      </c>
      <c r="E683" s="144" t="s">
        <v>1142</v>
      </c>
    </row>
    <row r="684" spans="1:5" x14ac:dyDescent="0.15">
      <c r="A684" s="141" t="s">
        <v>829</v>
      </c>
      <c r="D684" s="111" t="s">
        <v>160</v>
      </c>
      <c r="E684" s="144" t="s">
        <v>55</v>
      </c>
    </row>
    <row r="685" spans="1:5" x14ac:dyDescent="0.15">
      <c r="A685" s="141" t="s">
        <v>830</v>
      </c>
      <c r="D685" s="143" t="s">
        <v>51</v>
      </c>
      <c r="E685" s="144" t="s">
        <v>52</v>
      </c>
    </row>
    <row r="686" spans="1:5" x14ac:dyDescent="0.15">
      <c r="A686" s="141" t="s">
        <v>831</v>
      </c>
      <c r="D686" s="111" t="s">
        <v>38</v>
      </c>
      <c r="E686" s="152"/>
    </row>
    <row r="687" spans="1:5" x14ac:dyDescent="0.15">
      <c r="A687" s="140" t="s">
        <v>832</v>
      </c>
      <c r="D687" s="143" t="s">
        <v>38</v>
      </c>
      <c r="E687" s="152"/>
    </row>
    <row r="688" spans="1:5" x14ac:dyDescent="0.15">
      <c r="A688" s="141" t="s">
        <v>833</v>
      </c>
      <c r="D688" s="111" t="s">
        <v>38</v>
      </c>
      <c r="E688" s="152"/>
    </row>
    <row r="689" spans="1:5" x14ac:dyDescent="0.15">
      <c r="A689" s="141" t="s">
        <v>834</v>
      </c>
      <c r="D689" s="111" t="s">
        <v>38</v>
      </c>
      <c r="E689" s="152"/>
    </row>
    <row r="690" spans="1:5" x14ac:dyDescent="0.15">
      <c r="A690" s="140" t="s">
        <v>835</v>
      </c>
      <c r="D690" s="143" t="s">
        <v>160</v>
      </c>
      <c r="E690" s="144" t="s">
        <v>55</v>
      </c>
    </row>
    <row r="691" spans="1:5" x14ac:dyDescent="0.15">
      <c r="A691" s="141" t="s">
        <v>836</v>
      </c>
      <c r="D691" s="111" t="s">
        <v>38</v>
      </c>
      <c r="E691" s="112" t="s">
        <v>1148</v>
      </c>
    </row>
    <row r="692" spans="1:5" x14ac:dyDescent="0.15">
      <c r="A692" s="143" t="s">
        <v>837</v>
      </c>
      <c r="D692" s="143" t="s">
        <v>38</v>
      </c>
      <c r="E692" s="144" t="s">
        <v>1148</v>
      </c>
    </row>
    <row r="693" spans="1:5" x14ac:dyDescent="0.15">
      <c r="A693" s="141" t="s">
        <v>838</v>
      </c>
      <c r="D693" s="111" t="s">
        <v>160</v>
      </c>
      <c r="E693" s="144" t="s">
        <v>47</v>
      </c>
    </row>
    <row r="694" spans="1:5" x14ac:dyDescent="0.15">
      <c r="A694" s="141" t="s">
        <v>839</v>
      </c>
      <c r="D694" s="111" t="s">
        <v>160</v>
      </c>
      <c r="E694" s="144" t="s">
        <v>55</v>
      </c>
    </row>
    <row r="695" spans="1:5" x14ac:dyDescent="0.15">
      <c r="A695" s="140" t="s">
        <v>840</v>
      </c>
      <c r="D695" s="143" t="s">
        <v>160</v>
      </c>
      <c r="E695" s="144" t="s">
        <v>1141</v>
      </c>
    </row>
    <row r="696" spans="1:5" x14ac:dyDescent="0.15">
      <c r="A696" s="140" t="s">
        <v>841</v>
      </c>
      <c r="D696" s="143" t="s">
        <v>160</v>
      </c>
      <c r="E696" s="144" t="s">
        <v>1146</v>
      </c>
    </row>
    <row r="697" spans="1:5" x14ac:dyDescent="0.15">
      <c r="A697" s="140" t="s">
        <v>1108</v>
      </c>
      <c r="D697" s="143" t="s">
        <v>160</v>
      </c>
      <c r="E697" s="144" t="s">
        <v>1141</v>
      </c>
    </row>
    <row r="698" spans="1:5" x14ac:dyDescent="0.15">
      <c r="A698" s="140" t="s">
        <v>1109</v>
      </c>
      <c r="D698" s="143" t="s">
        <v>160</v>
      </c>
      <c r="E698" s="144" t="s">
        <v>1141</v>
      </c>
    </row>
    <row r="699" spans="1:5" x14ac:dyDescent="0.15">
      <c r="A699" s="140" t="s">
        <v>1110</v>
      </c>
      <c r="D699" s="143" t="s">
        <v>160</v>
      </c>
      <c r="E699" s="144" t="s">
        <v>1141</v>
      </c>
    </row>
    <row r="700" spans="1:5" x14ac:dyDescent="0.15">
      <c r="A700" s="140" t="s">
        <v>1111</v>
      </c>
      <c r="D700" s="143" t="s">
        <v>160</v>
      </c>
      <c r="E700" s="144" t="s">
        <v>1141</v>
      </c>
    </row>
    <row r="701" spans="1:5" x14ac:dyDescent="0.15">
      <c r="A701" s="140" t="s">
        <v>1112</v>
      </c>
      <c r="D701" s="143" t="s">
        <v>160</v>
      </c>
      <c r="E701" s="144" t="s">
        <v>1141</v>
      </c>
    </row>
    <row r="702" spans="1:5" x14ac:dyDescent="0.15">
      <c r="A702" s="140" t="s">
        <v>1113</v>
      </c>
      <c r="D702" s="143" t="s">
        <v>160</v>
      </c>
      <c r="E702" s="144" t="s">
        <v>1141</v>
      </c>
    </row>
    <row r="703" spans="1:5" x14ac:dyDescent="0.15">
      <c r="A703" s="140" t="s">
        <v>1114</v>
      </c>
      <c r="D703" s="143" t="s">
        <v>160</v>
      </c>
      <c r="E703" s="144" t="s">
        <v>1141</v>
      </c>
    </row>
    <row r="704" spans="1:5" x14ac:dyDescent="0.15">
      <c r="A704" s="140" t="s">
        <v>1115</v>
      </c>
      <c r="D704" s="143" t="s">
        <v>160</v>
      </c>
      <c r="E704" s="144" t="s">
        <v>1141</v>
      </c>
    </row>
    <row r="705" spans="1:5" x14ac:dyDescent="0.15">
      <c r="A705" s="140" t="s">
        <v>1116</v>
      </c>
      <c r="D705" s="143" t="s">
        <v>160</v>
      </c>
      <c r="E705" s="144" t="s">
        <v>1141</v>
      </c>
    </row>
    <row r="706" spans="1:5" x14ac:dyDescent="0.15">
      <c r="A706" s="140" t="s">
        <v>1117</v>
      </c>
      <c r="D706" s="143" t="s">
        <v>160</v>
      </c>
      <c r="E706" s="144" t="s">
        <v>1141</v>
      </c>
    </row>
    <row r="707" spans="1:5" x14ac:dyDescent="0.15">
      <c r="A707" s="140" t="s">
        <v>1118</v>
      </c>
      <c r="D707" s="143" t="s">
        <v>160</v>
      </c>
      <c r="E707" s="144" t="s">
        <v>1141</v>
      </c>
    </row>
    <row r="708" spans="1:5" x14ac:dyDescent="0.15">
      <c r="A708" s="140" t="s">
        <v>842</v>
      </c>
      <c r="D708" s="143" t="s">
        <v>160</v>
      </c>
      <c r="E708" s="144" t="s">
        <v>1141</v>
      </c>
    </row>
    <row r="709" spans="1:5" x14ac:dyDescent="0.15">
      <c r="A709" s="144" t="s">
        <v>1024</v>
      </c>
      <c r="D709" s="143" t="s">
        <v>38</v>
      </c>
      <c r="E709" s="144" t="s">
        <v>49</v>
      </c>
    </row>
    <row r="710" spans="1:5" x14ac:dyDescent="0.15">
      <c r="A710" s="141" t="s">
        <v>1119</v>
      </c>
      <c r="D710" s="111" t="s">
        <v>38</v>
      </c>
      <c r="E710" s="152"/>
    </row>
    <row r="711" spans="1:5" x14ac:dyDescent="0.15">
      <c r="A711" s="141" t="s">
        <v>843</v>
      </c>
      <c r="D711" s="111" t="s">
        <v>38</v>
      </c>
      <c r="E711" s="152"/>
    </row>
    <row r="712" spans="1:5" x14ac:dyDescent="0.15">
      <c r="A712" s="141" t="s">
        <v>844</v>
      </c>
      <c r="D712" s="111" t="s">
        <v>38</v>
      </c>
      <c r="E712" s="152"/>
    </row>
    <row r="713" spans="1:5" x14ac:dyDescent="0.15">
      <c r="A713" s="141" t="s">
        <v>845</v>
      </c>
      <c r="D713" s="111" t="s">
        <v>160</v>
      </c>
      <c r="E713" s="144" t="s">
        <v>55</v>
      </c>
    </row>
    <row r="714" spans="1:5" x14ac:dyDescent="0.15">
      <c r="A714" s="140" t="s">
        <v>1369</v>
      </c>
      <c r="D714" s="143" t="s">
        <v>160</v>
      </c>
      <c r="E714" s="144" t="s">
        <v>1141</v>
      </c>
    </row>
    <row r="715" spans="1:5" x14ac:dyDescent="0.15">
      <c r="A715" s="140" t="s">
        <v>846</v>
      </c>
      <c r="D715" s="143" t="s">
        <v>38</v>
      </c>
      <c r="E715" s="152"/>
    </row>
    <row r="716" spans="1:5" x14ac:dyDescent="0.15">
      <c r="A716" s="141" t="s">
        <v>847</v>
      </c>
      <c r="D716" s="111" t="s">
        <v>38</v>
      </c>
      <c r="E716" s="152"/>
    </row>
    <row r="717" spans="1:5" x14ac:dyDescent="0.15">
      <c r="A717" s="141" t="s">
        <v>848</v>
      </c>
      <c r="D717" s="111" t="s">
        <v>160</v>
      </c>
      <c r="E717" s="112" t="s">
        <v>1146</v>
      </c>
    </row>
    <row r="718" spans="1:5" x14ac:dyDescent="0.15">
      <c r="A718" s="141" t="s">
        <v>849</v>
      </c>
      <c r="D718" s="111" t="s">
        <v>38</v>
      </c>
      <c r="E718" s="112" t="s">
        <v>44</v>
      </c>
    </row>
    <row r="719" spans="1:5" x14ac:dyDescent="0.15">
      <c r="A719" s="141" t="s">
        <v>850</v>
      </c>
      <c r="D719" s="111" t="s">
        <v>160</v>
      </c>
      <c r="E719" s="112" t="s">
        <v>1141</v>
      </c>
    </row>
    <row r="720" spans="1:5" x14ac:dyDescent="0.15">
      <c r="A720" s="141" t="s">
        <v>851</v>
      </c>
      <c r="D720" s="143" t="s">
        <v>51</v>
      </c>
      <c r="E720" s="144" t="s">
        <v>52</v>
      </c>
    </row>
    <row r="721" spans="1:5" x14ac:dyDescent="0.15">
      <c r="A721" s="140" t="s">
        <v>852</v>
      </c>
      <c r="D721" s="143" t="s">
        <v>38</v>
      </c>
      <c r="E721" s="152"/>
    </row>
    <row r="722" spans="1:5" x14ac:dyDescent="0.15">
      <c r="A722" s="140" t="s">
        <v>853</v>
      </c>
      <c r="D722" s="143" t="s">
        <v>160</v>
      </c>
      <c r="E722" s="144" t="s">
        <v>1141</v>
      </c>
    </row>
    <row r="723" spans="1:5" x14ac:dyDescent="0.15">
      <c r="A723" s="140" t="s">
        <v>854</v>
      </c>
      <c r="D723" s="143" t="s">
        <v>160</v>
      </c>
      <c r="E723" s="144" t="s">
        <v>1141</v>
      </c>
    </row>
    <row r="724" spans="1:5" x14ac:dyDescent="0.15">
      <c r="A724" s="140" t="s">
        <v>855</v>
      </c>
      <c r="D724" s="143" t="s">
        <v>38</v>
      </c>
      <c r="E724" s="152"/>
    </row>
    <row r="725" spans="1:5" x14ac:dyDescent="0.15">
      <c r="A725" s="141" t="s">
        <v>856</v>
      </c>
      <c r="D725" s="111" t="s">
        <v>160</v>
      </c>
      <c r="E725" s="144" t="s">
        <v>55</v>
      </c>
    </row>
    <row r="726" spans="1:5" x14ac:dyDescent="0.15">
      <c r="A726" s="141" t="s">
        <v>857</v>
      </c>
      <c r="D726" s="111" t="s">
        <v>38</v>
      </c>
      <c r="E726" s="152"/>
    </row>
    <row r="727" spans="1:5" x14ac:dyDescent="0.15">
      <c r="A727" s="141" t="s">
        <v>858</v>
      </c>
      <c r="D727" s="111" t="s">
        <v>38</v>
      </c>
      <c r="E727" s="112" t="s">
        <v>1147</v>
      </c>
    </row>
    <row r="728" spans="1:5" x14ac:dyDescent="0.15">
      <c r="A728" s="140" t="s">
        <v>859</v>
      </c>
      <c r="D728" s="143" t="s">
        <v>38</v>
      </c>
      <c r="E728" s="152"/>
    </row>
    <row r="729" spans="1:5" x14ac:dyDescent="0.15">
      <c r="A729" s="141" t="s">
        <v>860</v>
      </c>
      <c r="D729" s="111" t="s">
        <v>160</v>
      </c>
      <c r="E729" s="112" t="s">
        <v>1141</v>
      </c>
    </row>
    <row r="730" spans="1:5" x14ac:dyDescent="0.15">
      <c r="A730" s="140" t="s">
        <v>861</v>
      </c>
      <c r="D730" s="143" t="s">
        <v>160</v>
      </c>
      <c r="E730" s="144" t="s">
        <v>1141</v>
      </c>
    </row>
    <row r="731" spans="1:5" x14ac:dyDescent="0.15">
      <c r="A731" s="141" t="s">
        <v>862</v>
      </c>
      <c r="D731" s="111" t="s">
        <v>38</v>
      </c>
      <c r="E731" s="152"/>
    </row>
    <row r="732" spans="1:5" x14ac:dyDescent="0.15">
      <c r="A732" s="140" t="s">
        <v>863</v>
      </c>
      <c r="D732" s="143" t="s">
        <v>160</v>
      </c>
      <c r="E732" s="144" t="s">
        <v>55</v>
      </c>
    </row>
    <row r="733" spans="1:5" x14ac:dyDescent="0.15">
      <c r="A733" s="140" t="s">
        <v>864</v>
      </c>
      <c r="D733" s="143" t="s">
        <v>160</v>
      </c>
      <c r="E733" s="144" t="s">
        <v>55</v>
      </c>
    </row>
    <row r="734" spans="1:5" x14ac:dyDescent="0.15">
      <c r="A734" s="141" t="s">
        <v>865</v>
      </c>
      <c r="D734" s="111" t="s">
        <v>160</v>
      </c>
      <c r="E734" s="144" t="s">
        <v>55</v>
      </c>
    </row>
    <row r="735" spans="1:5" x14ac:dyDescent="0.15">
      <c r="A735" s="140" t="s">
        <v>866</v>
      </c>
      <c r="D735" s="143" t="s">
        <v>160</v>
      </c>
      <c r="E735" s="144" t="s">
        <v>1141</v>
      </c>
    </row>
    <row r="736" spans="1:5" x14ac:dyDescent="0.15">
      <c r="A736" s="140" t="s">
        <v>867</v>
      </c>
      <c r="D736" s="143" t="s">
        <v>160</v>
      </c>
      <c r="E736" s="144" t="s">
        <v>1141</v>
      </c>
    </row>
    <row r="737" spans="1:5" x14ac:dyDescent="0.15">
      <c r="A737" s="140" t="s">
        <v>868</v>
      </c>
      <c r="D737" s="143" t="s">
        <v>38</v>
      </c>
      <c r="E737" s="144" t="s">
        <v>1147</v>
      </c>
    </row>
    <row r="738" spans="1:5" x14ac:dyDescent="0.15">
      <c r="A738" s="140" t="s">
        <v>1067</v>
      </c>
      <c r="D738" s="143" t="s">
        <v>160</v>
      </c>
      <c r="E738" s="144" t="s">
        <v>58</v>
      </c>
    </row>
    <row r="739" spans="1:5" x14ac:dyDescent="0.15">
      <c r="A739" s="141" t="s">
        <v>869</v>
      </c>
      <c r="D739" s="111" t="s">
        <v>38</v>
      </c>
      <c r="E739" s="112" t="s">
        <v>44</v>
      </c>
    </row>
    <row r="740" spans="1:5" x14ac:dyDescent="0.15">
      <c r="A740" s="141" t="s">
        <v>870</v>
      </c>
      <c r="D740" s="111" t="s">
        <v>160</v>
      </c>
      <c r="E740" s="112" t="s">
        <v>1149</v>
      </c>
    </row>
    <row r="741" spans="1:5" x14ac:dyDescent="0.15">
      <c r="A741" s="141" t="s">
        <v>871</v>
      </c>
      <c r="D741" s="111" t="s">
        <v>160</v>
      </c>
      <c r="E741" s="144" t="s">
        <v>1143</v>
      </c>
    </row>
    <row r="742" spans="1:5" x14ac:dyDescent="0.15">
      <c r="A742" s="140" t="s">
        <v>872</v>
      </c>
      <c r="D742" s="143" t="s">
        <v>160</v>
      </c>
      <c r="E742" s="144" t="s">
        <v>1141</v>
      </c>
    </row>
    <row r="743" spans="1:5" x14ac:dyDescent="0.15">
      <c r="A743" s="140" t="s">
        <v>873</v>
      </c>
      <c r="D743" s="143" t="s">
        <v>160</v>
      </c>
      <c r="E743" s="144" t="s">
        <v>1141</v>
      </c>
    </row>
    <row r="744" spans="1:5" x14ac:dyDescent="0.15">
      <c r="A744" s="140" t="s">
        <v>1068</v>
      </c>
      <c r="D744" s="143" t="s">
        <v>160</v>
      </c>
      <c r="E744" s="144" t="s">
        <v>55</v>
      </c>
    </row>
    <row r="745" spans="1:5" x14ac:dyDescent="0.15">
      <c r="A745" s="140" t="s">
        <v>874</v>
      </c>
      <c r="D745" s="143" t="s">
        <v>160</v>
      </c>
      <c r="E745" s="144" t="s">
        <v>1141</v>
      </c>
    </row>
    <row r="746" spans="1:5" x14ac:dyDescent="0.15">
      <c r="A746" s="140" t="s">
        <v>875</v>
      </c>
      <c r="D746" s="143" t="s">
        <v>38</v>
      </c>
      <c r="E746" s="152"/>
    </row>
    <row r="747" spans="1:5" x14ac:dyDescent="0.15">
      <c r="A747" s="141" t="s">
        <v>876</v>
      </c>
      <c r="D747" s="111" t="s">
        <v>160</v>
      </c>
      <c r="E747" s="112" t="s">
        <v>1141</v>
      </c>
    </row>
    <row r="748" spans="1:5" x14ac:dyDescent="0.15">
      <c r="A748" s="141" t="s">
        <v>1120</v>
      </c>
      <c r="D748" s="111" t="s">
        <v>160</v>
      </c>
      <c r="E748" s="144" t="s">
        <v>55</v>
      </c>
    </row>
    <row r="749" spans="1:5" x14ac:dyDescent="0.15">
      <c r="A749" s="140" t="s">
        <v>877</v>
      </c>
      <c r="D749" s="143" t="s">
        <v>160</v>
      </c>
      <c r="E749" s="144" t="s">
        <v>1141</v>
      </c>
    </row>
    <row r="750" spans="1:5" x14ac:dyDescent="0.15">
      <c r="A750" s="140" t="s">
        <v>878</v>
      </c>
      <c r="D750" s="143" t="s">
        <v>160</v>
      </c>
      <c r="E750" s="144" t="s">
        <v>1141</v>
      </c>
    </row>
    <row r="751" spans="1:5" x14ac:dyDescent="0.15">
      <c r="A751" s="140" t="s">
        <v>879</v>
      </c>
      <c r="D751" s="143" t="s">
        <v>38</v>
      </c>
      <c r="E751" s="144" t="s">
        <v>1142</v>
      </c>
    </row>
    <row r="752" spans="1:5" x14ac:dyDescent="0.15">
      <c r="A752" s="141" t="s">
        <v>880</v>
      </c>
      <c r="D752" s="111" t="s">
        <v>38</v>
      </c>
      <c r="E752" s="112" t="s">
        <v>1150</v>
      </c>
    </row>
    <row r="753" spans="1:5" x14ac:dyDescent="0.15">
      <c r="A753" s="141" t="s">
        <v>881</v>
      </c>
      <c r="D753" s="111" t="s">
        <v>160</v>
      </c>
      <c r="E753" s="112" t="s">
        <v>1141</v>
      </c>
    </row>
    <row r="754" spans="1:5" x14ac:dyDescent="0.15">
      <c r="A754" s="140" t="s">
        <v>882</v>
      </c>
      <c r="D754" s="143" t="s">
        <v>160</v>
      </c>
      <c r="E754" s="144" t="s">
        <v>55</v>
      </c>
    </row>
    <row r="755" spans="1:5" x14ac:dyDescent="0.15">
      <c r="A755" s="140" t="s">
        <v>883</v>
      </c>
      <c r="D755" s="143" t="s">
        <v>160</v>
      </c>
      <c r="E755" s="144" t="s">
        <v>1141</v>
      </c>
    </row>
    <row r="756" spans="1:5" x14ac:dyDescent="0.15">
      <c r="A756" s="140" t="s">
        <v>884</v>
      </c>
      <c r="D756" s="143" t="s">
        <v>160</v>
      </c>
      <c r="E756" s="144" t="s">
        <v>1141</v>
      </c>
    </row>
    <row r="757" spans="1:5" x14ac:dyDescent="0.15">
      <c r="A757" s="140" t="s">
        <v>885</v>
      </c>
      <c r="D757" s="143" t="s">
        <v>160</v>
      </c>
      <c r="E757" s="144" t="s">
        <v>1141</v>
      </c>
    </row>
    <row r="758" spans="1:5" x14ac:dyDescent="0.15">
      <c r="A758" s="140" t="s">
        <v>886</v>
      </c>
      <c r="D758" s="143" t="s">
        <v>38</v>
      </c>
      <c r="E758" s="152"/>
    </row>
    <row r="759" spans="1:5" x14ac:dyDescent="0.15">
      <c r="A759" s="141" t="s">
        <v>887</v>
      </c>
      <c r="D759" s="111" t="s">
        <v>38</v>
      </c>
      <c r="E759" s="112" t="s">
        <v>1142</v>
      </c>
    </row>
    <row r="760" spans="1:5" x14ac:dyDescent="0.15">
      <c r="A760" s="141" t="s">
        <v>888</v>
      </c>
      <c r="D760" s="111" t="s">
        <v>160</v>
      </c>
      <c r="E760" s="112" t="s">
        <v>1141</v>
      </c>
    </row>
    <row r="761" spans="1:5" x14ac:dyDescent="0.15">
      <c r="A761" s="141" t="s">
        <v>889</v>
      </c>
      <c r="D761" s="111" t="s">
        <v>160</v>
      </c>
      <c r="E761" s="144" t="s">
        <v>55</v>
      </c>
    </row>
    <row r="762" spans="1:5" x14ac:dyDescent="0.15">
      <c r="A762" s="143" t="s">
        <v>1121</v>
      </c>
      <c r="D762" s="143" t="s">
        <v>160</v>
      </c>
      <c r="E762" s="144" t="s">
        <v>55</v>
      </c>
    </row>
    <row r="763" spans="1:5" x14ac:dyDescent="0.15">
      <c r="A763" s="143" t="s">
        <v>1122</v>
      </c>
      <c r="D763" s="143" t="s">
        <v>160</v>
      </c>
      <c r="E763" s="153" t="s">
        <v>1141</v>
      </c>
    </row>
    <row r="764" spans="1:5" x14ac:dyDescent="0.15">
      <c r="A764" s="140" t="s">
        <v>890</v>
      </c>
      <c r="D764" s="143" t="s">
        <v>160</v>
      </c>
      <c r="E764" s="144" t="s">
        <v>1141</v>
      </c>
    </row>
    <row r="765" spans="1:5" x14ac:dyDescent="0.15">
      <c r="A765" s="140" t="s">
        <v>891</v>
      </c>
      <c r="D765" s="143" t="s">
        <v>38</v>
      </c>
      <c r="E765" s="144" t="s">
        <v>1147</v>
      </c>
    </row>
    <row r="766" spans="1:5" x14ac:dyDescent="0.15">
      <c r="A766" s="140" t="s">
        <v>892</v>
      </c>
      <c r="D766" s="143" t="s">
        <v>160</v>
      </c>
      <c r="E766" s="144" t="s">
        <v>55</v>
      </c>
    </row>
    <row r="767" spans="1:5" x14ac:dyDescent="0.15">
      <c r="A767" s="140" t="s">
        <v>893</v>
      </c>
      <c r="D767" s="143" t="s">
        <v>160</v>
      </c>
      <c r="E767" s="144" t="s">
        <v>55</v>
      </c>
    </row>
    <row r="768" spans="1:5" x14ac:dyDescent="0.15">
      <c r="A768" s="141" t="s">
        <v>894</v>
      </c>
      <c r="D768" s="111" t="s">
        <v>160</v>
      </c>
      <c r="E768" s="144" t="s">
        <v>55</v>
      </c>
    </row>
    <row r="769" spans="1:5" x14ac:dyDescent="0.15">
      <c r="A769" s="140" t="s">
        <v>895</v>
      </c>
      <c r="D769" s="143" t="s">
        <v>38</v>
      </c>
      <c r="E769" s="152"/>
    </row>
    <row r="770" spans="1:5" x14ac:dyDescent="0.15">
      <c r="A770" s="141" t="s">
        <v>896</v>
      </c>
      <c r="D770" s="111" t="s">
        <v>160</v>
      </c>
      <c r="E770" s="112" t="s">
        <v>1141</v>
      </c>
    </row>
    <row r="771" spans="1:5" x14ac:dyDescent="0.15">
      <c r="A771" s="141" t="s">
        <v>897</v>
      </c>
      <c r="D771" s="157" t="s">
        <v>160</v>
      </c>
      <c r="E771" s="156" t="s">
        <v>1396</v>
      </c>
    </row>
    <row r="772" spans="1:5" x14ac:dyDescent="0.15">
      <c r="A772" s="140" t="s">
        <v>898</v>
      </c>
      <c r="D772" s="143" t="s">
        <v>38</v>
      </c>
      <c r="E772" s="144" t="s">
        <v>1142</v>
      </c>
    </row>
    <row r="773" spans="1:5" x14ac:dyDescent="0.15">
      <c r="A773" s="140" t="s">
        <v>899</v>
      </c>
      <c r="D773" s="143" t="s">
        <v>160</v>
      </c>
      <c r="E773" s="144" t="s">
        <v>55</v>
      </c>
    </row>
    <row r="774" spans="1:5" x14ac:dyDescent="0.15">
      <c r="A774" s="140" t="s">
        <v>900</v>
      </c>
      <c r="D774" s="143" t="s">
        <v>160</v>
      </c>
      <c r="E774" s="144" t="s">
        <v>1141</v>
      </c>
    </row>
    <row r="775" spans="1:5" x14ac:dyDescent="0.15">
      <c r="A775" s="140" t="s">
        <v>901</v>
      </c>
      <c r="D775" s="143" t="s">
        <v>160</v>
      </c>
      <c r="E775" s="144" t="s">
        <v>1141</v>
      </c>
    </row>
    <row r="776" spans="1:5" x14ac:dyDescent="0.15">
      <c r="A776" s="140" t="s">
        <v>902</v>
      </c>
      <c r="D776" s="143" t="s">
        <v>160</v>
      </c>
      <c r="E776" s="144" t="s">
        <v>1141</v>
      </c>
    </row>
    <row r="777" spans="1:5" x14ac:dyDescent="0.15">
      <c r="A777" s="141" t="s">
        <v>903</v>
      </c>
      <c r="D777" s="111" t="s">
        <v>160</v>
      </c>
      <c r="E777" s="144" t="s">
        <v>1143</v>
      </c>
    </row>
    <row r="778" spans="1:5" x14ac:dyDescent="0.15">
      <c r="A778" s="141" t="s">
        <v>904</v>
      </c>
      <c r="D778" s="111" t="s">
        <v>160</v>
      </c>
      <c r="E778" s="112" t="s">
        <v>1141</v>
      </c>
    </row>
    <row r="779" spans="1:5" x14ac:dyDescent="0.15">
      <c r="A779" s="140" t="s">
        <v>905</v>
      </c>
      <c r="D779" s="143" t="s">
        <v>160</v>
      </c>
      <c r="E779" s="144" t="s">
        <v>47</v>
      </c>
    </row>
    <row r="780" spans="1:5" x14ac:dyDescent="0.15">
      <c r="A780" s="140" t="s">
        <v>906</v>
      </c>
      <c r="D780" s="143" t="s">
        <v>160</v>
      </c>
      <c r="E780" s="144" t="s">
        <v>55</v>
      </c>
    </row>
    <row r="781" spans="1:5" x14ac:dyDescent="0.15">
      <c r="A781" s="141" t="s">
        <v>1062</v>
      </c>
      <c r="D781" s="111" t="s">
        <v>38</v>
      </c>
      <c r="E781" s="112" t="s">
        <v>1147</v>
      </c>
    </row>
    <row r="782" spans="1:5" x14ac:dyDescent="0.15">
      <c r="A782" s="140" t="s">
        <v>907</v>
      </c>
      <c r="D782" s="143" t="s">
        <v>160</v>
      </c>
      <c r="E782" s="144" t="s">
        <v>1141</v>
      </c>
    </row>
    <row r="783" spans="1:5" x14ac:dyDescent="0.15">
      <c r="A783" s="141" t="s">
        <v>908</v>
      </c>
      <c r="D783" s="111" t="s">
        <v>160</v>
      </c>
      <c r="E783" s="112" t="s">
        <v>1141</v>
      </c>
    </row>
    <row r="784" spans="1:5" x14ac:dyDescent="0.15">
      <c r="A784" s="141" t="s">
        <v>909</v>
      </c>
      <c r="D784" s="111" t="s">
        <v>160</v>
      </c>
      <c r="E784" s="112" t="s">
        <v>1141</v>
      </c>
    </row>
    <row r="785" spans="1:5" x14ac:dyDescent="0.15">
      <c r="A785" s="140" t="s">
        <v>910</v>
      </c>
      <c r="D785" s="143" t="s">
        <v>160</v>
      </c>
      <c r="E785" s="144" t="s">
        <v>1141</v>
      </c>
    </row>
    <row r="786" spans="1:5" x14ac:dyDescent="0.15">
      <c r="A786" s="140" t="s">
        <v>911</v>
      </c>
      <c r="D786" s="143" t="s">
        <v>38</v>
      </c>
      <c r="E786" s="144" t="s">
        <v>1147</v>
      </c>
    </row>
    <row r="787" spans="1:5" x14ac:dyDescent="0.15">
      <c r="A787" s="141" t="s">
        <v>912</v>
      </c>
      <c r="D787" s="111" t="s">
        <v>913</v>
      </c>
      <c r="E787" s="112" t="s">
        <v>57</v>
      </c>
    </row>
    <row r="788" spans="1:5" x14ac:dyDescent="0.15">
      <c r="A788" s="141" t="s">
        <v>57</v>
      </c>
      <c r="D788" s="111" t="s">
        <v>913</v>
      </c>
      <c r="E788" s="112" t="s">
        <v>57</v>
      </c>
    </row>
    <row r="789" spans="1:5" x14ac:dyDescent="0.15">
      <c r="A789" s="141" t="s">
        <v>914</v>
      </c>
      <c r="D789" s="111" t="s">
        <v>38</v>
      </c>
      <c r="E789" s="112" t="s">
        <v>1147</v>
      </c>
    </row>
    <row r="790" spans="1:5" x14ac:dyDescent="0.15">
      <c r="A790" s="141" t="s">
        <v>915</v>
      </c>
      <c r="D790" s="111" t="s">
        <v>38</v>
      </c>
      <c r="E790" s="112" t="s">
        <v>1150</v>
      </c>
    </row>
    <row r="791" spans="1:5" x14ac:dyDescent="0.15">
      <c r="A791" s="140" t="s">
        <v>916</v>
      </c>
      <c r="D791" s="143" t="s">
        <v>38</v>
      </c>
      <c r="E791" s="144" t="s">
        <v>1147</v>
      </c>
    </row>
    <row r="792" spans="1:5" x14ac:dyDescent="0.15">
      <c r="A792" s="140" t="s">
        <v>917</v>
      </c>
      <c r="D792" s="143" t="s">
        <v>160</v>
      </c>
      <c r="E792" s="144" t="s">
        <v>1141</v>
      </c>
    </row>
    <row r="793" spans="1:5" x14ac:dyDescent="0.15">
      <c r="A793" s="141" t="s">
        <v>226</v>
      </c>
      <c r="D793" s="111" t="s">
        <v>160</v>
      </c>
      <c r="E793" s="112" t="s">
        <v>1141</v>
      </c>
    </row>
    <row r="794" spans="1:5" x14ac:dyDescent="0.15">
      <c r="A794" s="141" t="s">
        <v>918</v>
      </c>
      <c r="D794" s="111" t="s">
        <v>160</v>
      </c>
      <c r="E794" s="112" t="s">
        <v>1141</v>
      </c>
    </row>
    <row r="795" spans="1:5" x14ac:dyDescent="0.15">
      <c r="A795" s="141" t="s">
        <v>919</v>
      </c>
      <c r="D795" s="111" t="s">
        <v>160</v>
      </c>
      <c r="E795" s="112" t="s">
        <v>1141</v>
      </c>
    </row>
    <row r="796" spans="1:5" x14ac:dyDescent="0.15">
      <c r="A796" s="140" t="s">
        <v>920</v>
      </c>
      <c r="D796" s="143" t="s">
        <v>160</v>
      </c>
      <c r="E796" s="144" t="s">
        <v>1141</v>
      </c>
    </row>
    <row r="797" spans="1:5" x14ac:dyDescent="0.15">
      <c r="A797" s="141" t="s">
        <v>921</v>
      </c>
      <c r="D797" s="111" t="s">
        <v>38</v>
      </c>
      <c r="E797" s="152"/>
    </row>
    <row r="798" spans="1:5" x14ac:dyDescent="0.15">
      <c r="A798" s="140" t="s">
        <v>1370</v>
      </c>
      <c r="D798" s="143" t="s">
        <v>160</v>
      </c>
      <c r="E798" s="144" t="s">
        <v>55</v>
      </c>
    </row>
    <row r="799" spans="1:5" x14ac:dyDescent="0.15">
      <c r="A799" s="141" t="s">
        <v>1069</v>
      </c>
      <c r="D799" s="111" t="s">
        <v>60</v>
      </c>
      <c r="E799" s="158"/>
    </row>
    <row r="800" spans="1:5" x14ac:dyDescent="0.15">
      <c r="A800" s="141" t="s">
        <v>1070</v>
      </c>
      <c r="D800" s="111" t="s">
        <v>60</v>
      </c>
      <c r="E800" s="158"/>
    </row>
    <row r="801" spans="1:5" x14ac:dyDescent="0.15">
      <c r="A801" s="143" t="s">
        <v>922</v>
      </c>
      <c r="D801" s="143" t="s">
        <v>38</v>
      </c>
      <c r="E801" s="144" t="s">
        <v>1148</v>
      </c>
    </row>
    <row r="802" spans="1:5" x14ac:dyDescent="0.15">
      <c r="A802" s="141" t="s">
        <v>923</v>
      </c>
      <c r="D802" s="111" t="s">
        <v>913</v>
      </c>
      <c r="E802" s="112" t="s">
        <v>57</v>
      </c>
    </row>
    <row r="803" spans="1:5" x14ac:dyDescent="0.15">
      <c r="A803" s="141" t="s">
        <v>924</v>
      </c>
      <c r="D803" s="111" t="s">
        <v>160</v>
      </c>
      <c r="E803" s="144" t="s">
        <v>47</v>
      </c>
    </row>
    <row r="804" spans="1:5" x14ac:dyDescent="0.15">
      <c r="A804" s="141" t="s">
        <v>925</v>
      </c>
      <c r="D804" s="143" t="s">
        <v>51</v>
      </c>
      <c r="E804" s="144" t="s">
        <v>53</v>
      </c>
    </row>
    <row r="805" spans="1:5" x14ac:dyDescent="0.15">
      <c r="A805" s="141" t="s">
        <v>926</v>
      </c>
      <c r="D805" s="111" t="s">
        <v>160</v>
      </c>
      <c r="E805" s="112" t="s">
        <v>1141</v>
      </c>
    </row>
    <row r="806" spans="1:5" x14ac:dyDescent="0.15">
      <c r="A806" s="140" t="s">
        <v>927</v>
      </c>
      <c r="D806" s="143" t="s">
        <v>160</v>
      </c>
      <c r="E806" s="144" t="s">
        <v>1141</v>
      </c>
    </row>
    <row r="807" spans="1:5" x14ac:dyDescent="0.15">
      <c r="A807" s="140" t="s">
        <v>1071</v>
      </c>
      <c r="D807" s="143" t="s">
        <v>160</v>
      </c>
      <c r="E807" s="144" t="s">
        <v>1141</v>
      </c>
    </row>
    <row r="808" spans="1:5" x14ac:dyDescent="0.15">
      <c r="A808" s="141" t="s">
        <v>928</v>
      </c>
      <c r="D808" s="111" t="s">
        <v>160</v>
      </c>
      <c r="E808" s="112" t="s">
        <v>1141</v>
      </c>
    </row>
    <row r="809" spans="1:5" x14ac:dyDescent="0.15">
      <c r="A809" s="141" t="s">
        <v>929</v>
      </c>
      <c r="D809" s="111" t="s">
        <v>160</v>
      </c>
      <c r="E809" s="112" t="s">
        <v>1141</v>
      </c>
    </row>
    <row r="810" spans="1:5" x14ac:dyDescent="0.15">
      <c r="A810" s="141" t="s">
        <v>930</v>
      </c>
      <c r="D810" s="143" t="s">
        <v>38</v>
      </c>
      <c r="E810" s="144" t="s">
        <v>1142</v>
      </c>
    </row>
    <row r="811" spans="1:5" x14ac:dyDescent="0.15">
      <c r="A811" s="141" t="s">
        <v>931</v>
      </c>
      <c r="D811" s="143" t="s">
        <v>38</v>
      </c>
      <c r="E811" s="144" t="s">
        <v>1142</v>
      </c>
    </row>
    <row r="812" spans="1:5" x14ac:dyDescent="0.15">
      <c r="A812" s="141" t="s">
        <v>932</v>
      </c>
      <c r="D812" s="111" t="s">
        <v>160</v>
      </c>
      <c r="E812" s="144" t="s">
        <v>1144</v>
      </c>
    </row>
    <row r="813" spans="1:5" x14ac:dyDescent="0.15">
      <c r="A813" s="143" t="s">
        <v>1072</v>
      </c>
      <c r="D813" s="143" t="s">
        <v>160</v>
      </c>
      <c r="E813" s="153" t="s">
        <v>1146</v>
      </c>
    </row>
    <row r="814" spans="1:5" x14ac:dyDescent="0.15">
      <c r="A814" s="141" t="s">
        <v>1123</v>
      </c>
      <c r="D814" s="111" t="s">
        <v>160</v>
      </c>
      <c r="E814" s="112" t="s">
        <v>1141</v>
      </c>
    </row>
    <row r="815" spans="1:5" x14ac:dyDescent="0.15">
      <c r="A815" s="141" t="s">
        <v>933</v>
      </c>
      <c r="D815" s="111" t="s">
        <v>160</v>
      </c>
      <c r="E815" s="112" t="s">
        <v>1141</v>
      </c>
    </row>
    <row r="816" spans="1:5" x14ac:dyDescent="0.15">
      <c r="A816" s="141" t="s">
        <v>934</v>
      </c>
      <c r="D816" s="111" t="s">
        <v>160</v>
      </c>
      <c r="E816" s="112" t="s">
        <v>58</v>
      </c>
    </row>
    <row r="817" spans="1:5" x14ac:dyDescent="0.15">
      <c r="A817" s="141" t="s">
        <v>276</v>
      </c>
      <c r="D817" s="111" t="s">
        <v>160</v>
      </c>
      <c r="E817" s="112" t="s">
        <v>58</v>
      </c>
    </row>
    <row r="818" spans="1:5" x14ac:dyDescent="0.15">
      <c r="A818" s="140" t="s">
        <v>935</v>
      </c>
      <c r="D818" s="143" t="s">
        <v>160</v>
      </c>
      <c r="E818" s="144" t="s">
        <v>55</v>
      </c>
    </row>
    <row r="819" spans="1:5" x14ac:dyDescent="0.15">
      <c r="A819" s="140" t="s">
        <v>1371</v>
      </c>
      <c r="D819" s="143" t="s">
        <v>160</v>
      </c>
      <c r="E819" s="144" t="s">
        <v>55</v>
      </c>
    </row>
    <row r="820" spans="1:5" x14ac:dyDescent="0.15">
      <c r="A820" s="140" t="s">
        <v>936</v>
      </c>
      <c r="D820" s="143" t="s">
        <v>160</v>
      </c>
      <c r="E820" s="144" t="s">
        <v>47</v>
      </c>
    </row>
    <row r="821" spans="1:5" x14ac:dyDescent="0.15">
      <c r="A821" s="141" t="s">
        <v>289</v>
      </c>
      <c r="D821" s="111" t="s">
        <v>160</v>
      </c>
      <c r="E821" s="112" t="s">
        <v>1141</v>
      </c>
    </row>
    <row r="822" spans="1:5" x14ac:dyDescent="0.15">
      <c r="A822" s="141" t="s">
        <v>937</v>
      </c>
      <c r="D822" s="111" t="s">
        <v>160</v>
      </c>
      <c r="E822" s="112" t="s">
        <v>1141</v>
      </c>
    </row>
    <row r="823" spans="1:5" x14ac:dyDescent="0.15">
      <c r="A823" s="141" t="s">
        <v>938</v>
      </c>
      <c r="D823" s="111" t="s">
        <v>160</v>
      </c>
      <c r="E823" s="112" t="s">
        <v>1141</v>
      </c>
    </row>
    <row r="824" spans="1:5" x14ac:dyDescent="0.15">
      <c r="A824" s="141" t="s">
        <v>939</v>
      </c>
      <c r="D824" s="111" t="s">
        <v>160</v>
      </c>
      <c r="E824" s="112" t="s">
        <v>1141</v>
      </c>
    </row>
    <row r="825" spans="1:5" x14ac:dyDescent="0.15">
      <c r="A825" s="141" t="s">
        <v>940</v>
      </c>
      <c r="D825" s="111" t="s">
        <v>160</v>
      </c>
      <c r="E825" s="144" t="s">
        <v>1149</v>
      </c>
    </row>
    <row r="826" spans="1:5" x14ac:dyDescent="0.15">
      <c r="A826" s="141" t="s">
        <v>60</v>
      </c>
      <c r="D826" s="143" t="s">
        <v>60</v>
      </c>
      <c r="E826" s="152"/>
    </row>
    <row r="827" spans="1:5" x14ac:dyDescent="0.15">
      <c r="A827" s="141" t="s">
        <v>941</v>
      </c>
      <c r="D827" s="111" t="s">
        <v>160</v>
      </c>
      <c r="E827" s="112" t="s">
        <v>1146</v>
      </c>
    </row>
    <row r="828" spans="1:5" x14ac:dyDescent="0.15">
      <c r="A828" s="141" t="s">
        <v>942</v>
      </c>
      <c r="D828" s="111" t="s">
        <v>60</v>
      </c>
      <c r="E828" s="158"/>
    </row>
    <row r="829" spans="1:5" x14ac:dyDescent="0.15">
      <c r="A829" s="141" t="s">
        <v>943</v>
      </c>
      <c r="D829" s="111" t="s">
        <v>38</v>
      </c>
      <c r="E829" s="152"/>
    </row>
    <row r="830" spans="1:5" x14ac:dyDescent="0.15">
      <c r="A830" s="141" t="s">
        <v>944</v>
      </c>
      <c r="D830" s="111" t="s">
        <v>160</v>
      </c>
      <c r="E830" s="112" t="s">
        <v>1141</v>
      </c>
    </row>
    <row r="831" spans="1:5" x14ac:dyDescent="0.15">
      <c r="A831" s="141" t="s">
        <v>945</v>
      </c>
      <c r="D831" s="111" t="s">
        <v>160</v>
      </c>
      <c r="E831" s="112" t="s">
        <v>1141</v>
      </c>
    </row>
    <row r="832" spans="1:5" x14ac:dyDescent="0.15">
      <c r="A832" s="141" t="s">
        <v>946</v>
      </c>
      <c r="D832" s="111" t="s">
        <v>160</v>
      </c>
      <c r="E832" s="112" t="s">
        <v>1141</v>
      </c>
    </row>
    <row r="833" spans="1:5" x14ac:dyDescent="0.15">
      <c r="A833" s="141" t="s">
        <v>947</v>
      </c>
      <c r="D833" s="111" t="s">
        <v>160</v>
      </c>
      <c r="E833" s="144" t="s">
        <v>55</v>
      </c>
    </row>
    <row r="834" spans="1:5" x14ac:dyDescent="0.15">
      <c r="A834" s="141" t="s">
        <v>948</v>
      </c>
      <c r="D834" s="111" t="s">
        <v>160</v>
      </c>
      <c r="E834" s="112" t="s">
        <v>58</v>
      </c>
    </row>
    <row r="835" spans="1:5" x14ac:dyDescent="0.15">
      <c r="A835" s="141" t="s">
        <v>949</v>
      </c>
      <c r="D835" s="111" t="s">
        <v>38</v>
      </c>
      <c r="E835" s="112" t="s">
        <v>1148</v>
      </c>
    </row>
    <row r="836" spans="1:5" x14ac:dyDescent="0.15">
      <c r="A836" s="141" t="s">
        <v>950</v>
      </c>
      <c r="D836" s="111" t="s">
        <v>41</v>
      </c>
      <c r="E836" s="112" t="s">
        <v>44</v>
      </c>
    </row>
    <row r="837" spans="1:5" x14ac:dyDescent="0.15">
      <c r="A837" s="140" t="s">
        <v>1073</v>
      </c>
      <c r="D837" s="143" t="s">
        <v>160</v>
      </c>
      <c r="E837" s="144" t="s">
        <v>55</v>
      </c>
    </row>
    <row r="838" spans="1:5" x14ac:dyDescent="0.15">
      <c r="A838" s="140" t="s">
        <v>951</v>
      </c>
      <c r="D838" s="143" t="s">
        <v>160</v>
      </c>
      <c r="E838" s="144" t="s">
        <v>1141</v>
      </c>
    </row>
    <row r="839" spans="1:5" x14ac:dyDescent="0.15">
      <c r="A839" s="140" t="s">
        <v>952</v>
      </c>
      <c r="D839" s="143" t="s">
        <v>160</v>
      </c>
      <c r="E839" s="144" t="s">
        <v>1141</v>
      </c>
    </row>
    <row r="840" spans="1:5" x14ac:dyDescent="0.15">
      <c r="A840" s="140" t="s">
        <v>953</v>
      </c>
      <c r="D840" s="143" t="s">
        <v>160</v>
      </c>
      <c r="E840" s="144" t="s">
        <v>47</v>
      </c>
    </row>
    <row r="841" spans="1:5" x14ac:dyDescent="0.15">
      <c r="A841" s="140" t="s">
        <v>954</v>
      </c>
      <c r="D841" s="143" t="s">
        <v>160</v>
      </c>
      <c r="E841" s="144" t="s">
        <v>1141</v>
      </c>
    </row>
    <row r="842" spans="1:5" x14ac:dyDescent="0.15">
      <c r="A842" s="140" t="s">
        <v>955</v>
      </c>
      <c r="D842" s="143" t="s">
        <v>160</v>
      </c>
      <c r="E842" s="144" t="s">
        <v>1141</v>
      </c>
    </row>
    <row r="843" spans="1:5" x14ac:dyDescent="0.15">
      <c r="A843" s="141" t="s">
        <v>956</v>
      </c>
      <c r="D843" s="111" t="s">
        <v>160</v>
      </c>
      <c r="E843" s="112" t="s">
        <v>1141</v>
      </c>
    </row>
    <row r="844" spans="1:5" x14ac:dyDescent="0.15">
      <c r="A844" s="141" t="s">
        <v>1372</v>
      </c>
      <c r="D844" s="111" t="s">
        <v>160</v>
      </c>
      <c r="E844" s="112" t="s">
        <v>1141</v>
      </c>
    </row>
    <row r="845" spans="1:5" x14ac:dyDescent="0.15">
      <c r="A845" s="141" t="s">
        <v>1074</v>
      </c>
      <c r="D845" s="111" t="s">
        <v>160</v>
      </c>
      <c r="E845" s="112" t="s">
        <v>1141</v>
      </c>
    </row>
    <row r="846" spans="1:5" x14ac:dyDescent="0.15">
      <c r="A846" s="141" t="s">
        <v>1373</v>
      </c>
      <c r="D846" s="143" t="s">
        <v>38</v>
      </c>
      <c r="E846" s="144" t="s">
        <v>1142</v>
      </c>
    </row>
    <row r="847" spans="1:5" x14ac:dyDescent="0.15">
      <c r="A847" s="140" t="s">
        <v>1374</v>
      </c>
      <c r="D847" s="143" t="s">
        <v>160</v>
      </c>
      <c r="E847" s="144" t="s">
        <v>47</v>
      </c>
    </row>
    <row r="848" spans="1:5" x14ac:dyDescent="0.15">
      <c r="A848" s="141" t="s">
        <v>957</v>
      </c>
      <c r="D848" s="111" t="s">
        <v>160</v>
      </c>
      <c r="E848" s="112" t="s">
        <v>1141</v>
      </c>
    </row>
    <row r="849" spans="1:5" x14ac:dyDescent="0.15">
      <c r="A849" s="140" t="s">
        <v>958</v>
      </c>
      <c r="D849" s="143" t="s">
        <v>160</v>
      </c>
      <c r="E849" s="144" t="s">
        <v>1141</v>
      </c>
    </row>
    <row r="850" spans="1:5" x14ac:dyDescent="0.15">
      <c r="A850" s="140" t="s">
        <v>959</v>
      </c>
      <c r="D850" s="143" t="s">
        <v>160</v>
      </c>
      <c r="E850" s="144" t="s">
        <v>1141</v>
      </c>
    </row>
    <row r="851" spans="1:5" x14ac:dyDescent="0.15">
      <c r="A851" s="141" t="s">
        <v>1375</v>
      </c>
      <c r="D851" s="143" t="s">
        <v>38</v>
      </c>
      <c r="E851" s="144" t="s">
        <v>1142</v>
      </c>
    </row>
    <row r="852" spans="1:5" x14ac:dyDescent="0.15">
      <c r="A852" s="140" t="s">
        <v>960</v>
      </c>
      <c r="D852" s="143" t="s">
        <v>160</v>
      </c>
      <c r="E852" s="144" t="s">
        <v>1141</v>
      </c>
    </row>
    <row r="853" spans="1:5" x14ac:dyDescent="0.15">
      <c r="A853" s="140" t="s">
        <v>961</v>
      </c>
      <c r="D853" s="143" t="s">
        <v>160</v>
      </c>
      <c r="E853" s="144" t="s">
        <v>55</v>
      </c>
    </row>
    <row r="854" spans="1:5" x14ac:dyDescent="0.15">
      <c r="A854" s="140" t="s">
        <v>962</v>
      </c>
      <c r="D854" s="143" t="s">
        <v>160</v>
      </c>
      <c r="E854" s="144" t="s">
        <v>1141</v>
      </c>
    </row>
    <row r="855" spans="1:5" x14ac:dyDescent="0.15">
      <c r="A855" s="140" t="s">
        <v>963</v>
      </c>
      <c r="D855" s="301" t="s">
        <v>1437</v>
      </c>
      <c r="E855" s="301" t="s">
        <v>1438</v>
      </c>
    </row>
    <row r="856" spans="1:5" x14ac:dyDescent="0.15">
      <c r="A856" s="141" t="s">
        <v>964</v>
      </c>
      <c r="D856" s="111" t="s">
        <v>160</v>
      </c>
      <c r="E856" s="112" t="s">
        <v>1141</v>
      </c>
    </row>
    <row r="857" spans="1:5" x14ac:dyDescent="0.15">
      <c r="A857" s="141" t="s">
        <v>1075</v>
      </c>
      <c r="D857" s="143" t="s">
        <v>160</v>
      </c>
      <c r="E857" s="112" t="s">
        <v>1145</v>
      </c>
    </row>
    <row r="858" spans="1:5" x14ac:dyDescent="0.15">
      <c r="A858" s="140" t="s">
        <v>1376</v>
      </c>
      <c r="D858" s="143" t="s">
        <v>38</v>
      </c>
      <c r="E858" s="144" t="s">
        <v>1142</v>
      </c>
    </row>
    <row r="859" spans="1:5" x14ac:dyDescent="0.15">
      <c r="A859" s="141" t="s">
        <v>965</v>
      </c>
      <c r="D859" s="111" t="s">
        <v>160</v>
      </c>
      <c r="E859" s="112" t="s">
        <v>1141</v>
      </c>
    </row>
    <row r="860" spans="1:5" x14ac:dyDescent="0.15">
      <c r="A860" s="140" t="s">
        <v>966</v>
      </c>
      <c r="D860" s="143" t="s">
        <v>160</v>
      </c>
      <c r="E860" s="144" t="s">
        <v>1141</v>
      </c>
    </row>
    <row r="861" spans="1:5" x14ac:dyDescent="0.15">
      <c r="A861" s="141" t="s">
        <v>967</v>
      </c>
      <c r="D861" s="111" t="s">
        <v>160</v>
      </c>
      <c r="E861" s="112" t="s">
        <v>1141</v>
      </c>
    </row>
    <row r="862" spans="1:5" x14ac:dyDescent="0.15">
      <c r="A862" s="141" t="s">
        <v>968</v>
      </c>
      <c r="D862" s="111" t="s">
        <v>160</v>
      </c>
      <c r="E862" s="112" t="s">
        <v>1141</v>
      </c>
    </row>
    <row r="863" spans="1:5" x14ac:dyDescent="0.15">
      <c r="A863" s="140" t="s">
        <v>969</v>
      </c>
      <c r="D863" s="143" t="s">
        <v>51</v>
      </c>
      <c r="E863" s="144" t="s">
        <v>52</v>
      </c>
    </row>
    <row r="864" spans="1:5" x14ac:dyDescent="0.15">
      <c r="A864" s="141" t="s">
        <v>970</v>
      </c>
      <c r="D864" s="111" t="s">
        <v>160</v>
      </c>
      <c r="E864" s="112" t="s">
        <v>1141</v>
      </c>
    </row>
    <row r="865" spans="1:5" x14ac:dyDescent="0.15">
      <c r="A865" s="141" t="s">
        <v>971</v>
      </c>
      <c r="D865" s="111" t="s">
        <v>1403</v>
      </c>
      <c r="E865" s="112" t="s">
        <v>1398</v>
      </c>
    </row>
    <row r="866" spans="1:5" x14ac:dyDescent="0.15">
      <c r="A866" s="140" t="s">
        <v>972</v>
      </c>
      <c r="D866" s="143" t="s">
        <v>160</v>
      </c>
      <c r="E866" s="144" t="s">
        <v>1141</v>
      </c>
    </row>
    <row r="867" spans="1:5" x14ac:dyDescent="0.15">
      <c r="A867" s="140" t="s">
        <v>1377</v>
      </c>
      <c r="D867" s="143" t="s">
        <v>160</v>
      </c>
      <c r="E867" s="144" t="s">
        <v>1141</v>
      </c>
    </row>
    <row r="868" spans="1:5" x14ac:dyDescent="0.15">
      <c r="A868" s="141" t="s">
        <v>1378</v>
      </c>
      <c r="D868" s="111" t="s">
        <v>160</v>
      </c>
      <c r="E868" s="112" t="s">
        <v>1141</v>
      </c>
    </row>
    <row r="869" spans="1:5" x14ac:dyDescent="0.15">
      <c r="A869" s="141" t="s">
        <v>973</v>
      </c>
      <c r="D869" s="111" t="s">
        <v>160</v>
      </c>
      <c r="E869" s="112" t="s">
        <v>1141</v>
      </c>
    </row>
    <row r="870" spans="1:5" x14ac:dyDescent="0.15">
      <c r="A870" s="140" t="s">
        <v>974</v>
      </c>
      <c r="D870" s="143" t="s">
        <v>160</v>
      </c>
      <c r="E870" s="144" t="s">
        <v>1141</v>
      </c>
    </row>
    <row r="871" spans="1:5" x14ac:dyDescent="0.15">
      <c r="A871" s="140" t="s">
        <v>975</v>
      </c>
      <c r="D871" s="143" t="s">
        <v>160</v>
      </c>
      <c r="E871" s="144" t="s">
        <v>1143</v>
      </c>
    </row>
    <row r="872" spans="1:5" x14ac:dyDescent="0.15">
      <c r="A872" s="140" t="s">
        <v>976</v>
      </c>
      <c r="D872" s="143" t="s">
        <v>160</v>
      </c>
      <c r="E872" s="144" t="s">
        <v>1141</v>
      </c>
    </row>
    <row r="873" spans="1:5" x14ac:dyDescent="0.15">
      <c r="A873" s="140" t="s">
        <v>977</v>
      </c>
      <c r="D873" s="143" t="s">
        <v>160</v>
      </c>
      <c r="E873" s="144" t="s">
        <v>1141</v>
      </c>
    </row>
    <row r="874" spans="1:5" x14ac:dyDescent="0.15">
      <c r="A874" s="141" t="s">
        <v>978</v>
      </c>
      <c r="D874" s="111" t="s">
        <v>160</v>
      </c>
      <c r="E874" s="112" t="s">
        <v>1141</v>
      </c>
    </row>
    <row r="875" spans="1:5" x14ac:dyDescent="0.15">
      <c r="A875" s="141" t="s">
        <v>979</v>
      </c>
      <c r="D875" s="111" t="s">
        <v>160</v>
      </c>
      <c r="E875" s="112" t="s">
        <v>1141</v>
      </c>
    </row>
    <row r="876" spans="1:5" x14ac:dyDescent="0.15">
      <c r="A876" s="141" t="s">
        <v>1379</v>
      </c>
      <c r="D876" s="111" t="s">
        <v>38</v>
      </c>
      <c r="E876" s="112" t="s">
        <v>44</v>
      </c>
    </row>
    <row r="877" spans="1:5" x14ac:dyDescent="0.15">
      <c r="A877" s="140" t="s">
        <v>1140</v>
      </c>
      <c r="D877" s="143" t="s">
        <v>160</v>
      </c>
      <c r="E877" s="144" t="s">
        <v>1141</v>
      </c>
    </row>
    <row r="878" spans="1:5" x14ac:dyDescent="0.15">
      <c r="A878" s="141" t="s">
        <v>980</v>
      </c>
      <c r="D878" s="111" t="s">
        <v>160</v>
      </c>
      <c r="E878" s="144" t="s">
        <v>55</v>
      </c>
    </row>
    <row r="879" spans="1:5" x14ac:dyDescent="0.15">
      <c r="A879" s="140" t="s">
        <v>981</v>
      </c>
      <c r="D879" s="143" t="s">
        <v>160</v>
      </c>
      <c r="E879" s="144" t="s">
        <v>1141</v>
      </c>
    </row>
    <row r="880" spans="1:5" x14ac:dyDescent="0.15">
      <c r="A880" s="141" t="s">
        <v>982</v>
      </c>
      <c r="D880" s="111" t="s">
        <v>38</v>
      </c>
      <c r="E880" s="152"/>
    </row>
    <row r="881" spans="1:5" x14ac:dyDescent="0.15">
      <c r="A881" s="143" t="s">
        <v>983</v>
      </c>
      <c r="D881" s="143" t="s">
        <v>38</v>
      </c>
      <c r="E881" s="144" t="s">
        <v>1150</v>
      </c>
    </row>
    <row r="882" spans="1:5" x14ac:dyDescent="0.15">
      <c r="A882" s="141" t="s">
        <v>913</v>
      </c>
      <c r="D882" s="111" t="s">
        <v>913</v>
      </c>
      <c r="E882" s="112" t="s">
        <v>57</v>
      </c>
    </row>
    <row r="883" spans="1:5" x14ac:dyDescent="0.15">
      <c r="A883" s="141" t="s">
        <v>984</v>
      </c>
      <c r="D883" s="111" t="s">
        <v>160</v>
      </c>
      <c r="E883" s="112" t="s">
        <v>1141</v>
      </c>
    </row>
    <row r="884" spans="1:5" x14ac:dyDescent="0.15">
      <c r="A884" s="141" t="s">
        <v>1380</v>
      </c>
      <c r="D884" s="111" t="s">
        <v>160</v>
      </c>
      <c r="E884" s="112" t="s">
        <v>1141</v>
      </c>
    </row>
    <row r="885" spans="1:5" x14ac:dyDescent="0.15">
      <c r="A885" s="141" t="s">
        <v>1124</v>
      </c>
      <c r="D885" s="111" t="s">
        <v>160</v>
      </c>
      <c r="E885" s="112" t="s">
        <v>1141</v>
      </c>
    </row>
    <row r="886" spans="1:5" x14ac:dyDescent="0.15">
      <c r="A886" s="141" t="s">
        <v>985</v>
      </c>
      <c r="D886" s="111" t="s">
        <v>38</v>
      </c>
      <c r="E886" s="112" t="s">
        <v>1147</v>
      </c>
    </row>
    <row r="887" spans="1:5" x14ac:dyDescent="0.15">
      <c r="A887" s="140" t="s">
        <v>986</v>
      </c>
      <c r="D887" s="143" t="s">
        <v>160</v>
      </c>
      <c r="E887" s="144" t="s">
        <v>47</v>
      </c>
    </row>
    <row r="888" spans="1:5" x14ac:dyDescent="0.15">
      <c r="A888" s="141" t="s">
        <v>987</v>
      </c>
      <c r="D888" s="111" t="s">
        <v>41</v>
      </c>
      <c r="E888" s="112" t="s">
        <v>42</v>
      </c>
    </row>
    <row r="889" spans="1:5" x14ac:dyDescent="0.15">
      <c r="A889" s="143" t="s">
        <v>988</v>
      </c>
      <c r="D889" s="143" t="s">
        <v>60</v>
      </c>
      <c r="E889" s="152"/>
    </row>
    <row r="890" spans="1:5" x14ac:dyDescent="0.15">
      <c r="A890" s="140" t="s">
        <v>989</v>
      </c>
      <c r="D890" s="143" t="s">
        <v>51</v>
      </c>
      <c r="E890" s="144" t="s">
        <v>52</v>
      </c>
    </row>
    <row r="891" spans="1:5" x14ac:dyDescent="0.15">
      <c r="A891" s="140" t="s">
        <v>1076</v>
      </c>
      <c r="D891" s="143" t="s">
        <v>160</v>
      </c>
      <c r="E891" s="144" t="s">
        <v>55</v>
      </c>
    </row>
    <row r="892" spans="1:5" x14ac:dyDescent="0.15">
      <c r="A892" s="140" t="s">
        <v>990</v>
      </c>
      <c r="D892" s="143" t="s">
        <v>38</v>
      </c>
      <c r="E892" s="144" t="s">
        <v>1147</v>
      </c>
    </row>
    <row r="893" spans="1:5" x14ac:dyDescent="0.15">
      <c r="A893" s="140" t="s">
        <v>1077</v>
      </c>
      <c r="D893" s="143" t="s">
        <v>160</v>
      </c>
      <c r="E893" s="144" t="s">
        <v>55</v>
      </c>
    </row>
    <row r="894" spans="1:5" x14ac:dyDescent="0.15">
      <c r="A894" s="140" t="s">
        <v>991</v>
      </c>
      <c r="D894" s="143" t="s">
        <v>160</v>
      </c>
      <c r="E894" s="144" t="s">
        <v>55</v>
      </c>
    </row>
    <row r="895" spans="1:5" x14ac:dyDescent="0.15">
      <c r="A895" s="141" t="s">
        <v>992</v>
      </c>
      <c r="D895" s="111" t="s">
        <v>1394</v>
      </c>
      <c r="E895" s="112" t="s">
        <v>58</v>
      </c>
    </row>
    <row r="896" spans="1:5" x14ac:dyDescent="0.15">
      <c r="A896" s="141" t="s">
        <v>993</v>
      </c>
      <c r="D896" s="111" t="s">
        <v>41</v>
      </c>
      <c r="E896" s="112" t="s">
        <v>44</v>
      </c>
    </row>
    <row r="897" spans="1:5" x14ac:dyDescent="0.15">
      <c r="A897" s="141" t="s">
        <v>994</v>
      </c>
      <c r="D897" s="111" t="s">
        <v>913</v>
      </c>
      <c r="E897" s="112" t="s">
        <v>57</v>
      </c>
    </row>
    <row r="898" spans="1:5" x14ac:dyDescent="0.15">
      <c r="A898" s="141" t="s">
        <v>995</v>
      </c>
      <c r="D898" s="155" t="s">
        <v>1395</v>
      </c>
      <c r="E898" s="156" t="s">
        <v>1141</v>
      </c>
    </row>
    <row r="899" spans="1:5" x14ac:dyDescent="0.15">
      <c r="A899" s="141" t="s">
        <v>996</v>
      </c>
      <c r="D899" s="111" t="s">
        <v>160</v>
      </c>
      <c r="E899" s="144" t="s">
        <v>55</v>
      </c>
    </row>
    <row r="900" spans="1:5" x14ac:dyDescent="0.15">
      <c r="A900" s="140" t="s">
        <v>997</v>
      </c>
      <c r="D900" s="143" t="s">
        <v>38</v>
      </c>
      <c r="E900" s="144" t="s">
        <v>1147</v>
      </c>
    </row>
    <row r="901" spans="1:5" x14ac:dyDescent="0.15">
      <c r="A901" s="141" t="s">
        <v>998</v>
      </c>
      <c r="D901" s="111" t="s">
        <v>913</v>
      </c>
      <c r="E901" s="112" t="s">
        <v>57</v>
      </c>
    </row>
    <row r="902" spans="1:5" x14ac:dyDescent="0.15">
      <c r="A902" s="146" t="s">
        <v>999</v>
      </c>
      <c r="D902" s="143" t="s">
        <v>51</v>
      </c>
      <c r="E902" s="144" t="s">
        <v>52</v>
      </c>
    </row>
    <row r="903" spans="1:5" x14ac:dyDescent="0.15">
      <c r="A903" s="147" t="s">
        <v>1000</v>
      </c>
      <c r="D903" s="143" t="s">
        <v>51</v>
      </c>
      <c r="E903" s="144" t="s">
        <v>52</v>
      </c>
    </row>
    <row r="904" spans="1:5" x14ac:dyDescent="0.15">
      <c r="A904" s="141" t="s">
        <v>1001</v>
      </c>
      <c r="D904" s="143" t="s">
        <v>51</v>
      </c>
      <c r="E904" s="144" t="s">
        <v>52</v>
      </c>
    </row>
    <row r="905" spans="1:5" x14ac:dyDescent="0.15">
      <c r="A905" s="141" t="s">
        <v>1381</v>
      </c>
      <c r="D905" s="111" t="s">
        <v>38</v>
      </c>
      <c r="E905" s="144"/>
    </row>
    <row r="906" spans="1:5" x14ac:dyDescent="0.15">
      <c r="A906" s="141" t="s">
        <v>1002</v>
      </c>
      <c r="D906" s="111" t="s">
        <v>38</v>
      </c>
      <c r="E906" s="152"/>
    </row>
    <row r="907" spans="1:5" x14ac:dyDescent="0.15">
      <c r="A907" s="140" t="s">
        <v>1003</v>
      </c>
      <c r="D907" s="143" t="s">
        <v>38</v>
      </c>
      <c r="E907" s="144" t="s">
        <v>1147</v>
      </c>
    </row>
    <row r="908" spans="1:5" x14ac:dyDescent="0.15">
      <c r="A908" s="141" t="s">
        <v>246</v>
      </c>
      <c r="D908" s="111" t="s">
        <v>160</v>
      </c>
      <c r="E908" s="112" t="s">
        <v>49</v>
      </c>
    </row>
    <row r="909" spans="1:5" x14ac:dyDescent="0.15">
      <c r="A909" s="141" t="s">
        <v>1004</v>
      </c>
      <c r="D909" s="111" t="s">
        <v>38</v>
      </c>
      <c r="E909" s="112" t="s">
        <v>1147</v>
      </c>
    </row>
    <row r="910" spans="1:5" x14ac:dyDescent="0.15">
      <c r="A910" s="141" t="s">
        <v>1005</v>
      </c>
      <c r="D910" s="111" t="s">
        <v>160</v>
      </c>
      <c r="E910" s="112" t="s">
        <v>1141</v>
      </c>
    </row>
    <row r="911" spans="1:5" x14ac:dyDescent="0.15">
      <c r="A911" s="141" t="s">
        <v>1006</v>
      </c>
      <c r="D911" s="111" t="s">
        <v>41</v>
      </c>
      <c r="E911" s="112" t="s">
        <v>42</v>
      </c>
    </row>
    <row r="912" spans="1:5" x14ac:dyDescent="0.15">
      <c r="A912" s="141" t="s">
        <v>1007</v>
      </c>
      <c r="D912" s="143" t="s">
        <v>60</v>
      </c>
      <c r="E912" s="152"/>
    </row>
    <row r="913" spans="1:5" x14ac:dyDescent="0.15">
      <c r="A913" s="141" t="s">
        <v>1008</v>
      </c>
      <c r="D913" s="111" t="s">
        <v>160</v>
      </c>
      <c r="E913" s="112" t="s">
        <v>58</v>
      </c>
    </row>
    <row r="914" spans="1:5" x14ac:dyDescent="0.15">
      <c r="A914" s="141" t="s">
        <v>58</v>
      </c>
      <c r="D914" s="111" t="s">
        <v>160</v>
      </c>
      <c r="E914" s="112" t="s">
        <v>58</v>
      </c>
    </row>
    <row r="915" spans="1:5" x14ac:dyDescent="0.15">
      <c r="A915" s="141" t="s">
        <v>1009</v>
      </c>
      <c r="D915" s="111" t="s">
        <v>160</v>
      </c>
      <c r="E915" s="144" t="s">
        <v>55</v>
      </c>
    </row>
    <row r="916" spans="1:5" x14ac:dyDescent="0.15">
      <c r="A916" s="141" t="s">
        <v>1010</v>
      </c>
      <c r="D916" s="111" t="s">
        <v>160</v>
      </c>
      <c r="E916" s="112" t="s">
        <v>1141</v>
      </c>
    </row>
    <row r="917" spans="1:5" x14ac:dyDescent="0.15">
      <c r="A917" s="141" t="s">
        <v>1011</v>
      </c>
      <c r="D917" s="111" t="s">
        <v>160</v>
      </c>
      <c r="E917" s="112" t="s">
        <v>1141</v>
      </c>
    </row>
    <row r="918" spans="1:5" x14ac:dyDescent="0.15">
      <c r="A918" s="141" t="s">
        <v>1382</v>
      </c>
      <c r="D918" s="111" t="s">
        <v>38</v>
      </c>
      <c r="E918" s="112" t="s">
        <v>1147</v>
      </c>
    </row>
    <row r="919" spans="1:5" x14ac:dyDescent="0.15">
      <c r="A919" s="141" t="s">
        <v>1012</v>
      </c>
      <c r="D919" s="111" t="s">
        <v>160</v>
      </c>
      <c r="E919" s="144" t="s">
        <v>55</v>
      </c>
    </row>
    <row r="920" spans="1:5" x14ac:dyDescent="0.15">
      <c r="A920" s="141" t="s">
        <v>1078</v>
      </c>
      <c r="D920" s="111" t="s">
        <v>160</v>
      </c>
      <c r="E920" s="144" t="s">
        <v>55</v>
      </c>
    </row>
    <row r="921" spans="1:5" x14ac:dyDescent="0.15">
      <c r="A921" s="141" t="s">
        <v>1013</v>
      </c>
      <c r="D921" s="111" t="s">
        <v>160</v>
      </c>
      <c r="E921" s="112" t="s">
        <v>1141</v>
      </c>
    </row>
    <row r="922" spans="1:5" x14ac:dyDescent="0.15">
      <c r="A922" s="141" t="s">
        <v>1014</v>
      </c>
      <c r="D922" s="111" t="s">
        <v>38</v>
      </c>
      <c r="E922" s="112" t="s">
        <v>1147</v>
      </c>
    </row>
    <row r="923" spans="1:5" x14ac:dyDescent="0.15">
      <c r="A923" s="141" t="s">
        <v>1015</v>
      </c>
      <c r="D923" s="111" t="s">
        <v>38</v>
      </c>
      <c r="E923" s="112" t="s">
        <v>1147</v>
      </c>
    </row>
    <row r="924" spans="1:5" x14ac:dyDescent="0.15">
      <c r="A924" s="141" t="s">
        <v>1016</v>
      </c>
      <c r="D924" s="111" t="s">
        <v>160</v>
      </c>
      <c r="E924" s="112" t="s">
        <v>1141</v>
      </c>
    </row>
    <row r="925" spans="1:5" x14ac:dyDescent="0.15">
      <c r="A925" s="141" t="s">
        <v>1017</v>
      </c>
      <c r="D925" s="111" t="s">
        <v>160</v>
      </c>
      <c r="E925" s="144" t="s">
        <v>1149</v>
      </c>
    </row>
    <row r="926" spans="1:5" x14ac:dyDescent="0.15">
      <c r="A926" s="140" t="s">
        <v>1018</v>
      </c>
      <c r="D926" s="143" t="s">
        <v>160</v>
      </c>
      <c r="E926" s="144" t="s">
        <v>1149</v>
      </c>
    </row>
    <row r="927" spans="1:5" x14ac:dyDescent="0.15">
      <c r="A927" s="141" t="s">
        <v>1019</v>
      </c>
      <c r="D927" s="111" t="s">
        <v>160</v>
      </c>
      <c r="E927" s="144" t="s">
        <v>1149</v>
      </c>
    </row>
    <row r="928" spans="1:5" x14ac:dyDescent="0.15">
      <c r="A928" s="141" t="s">
        <v>1020</v>
      </c>
      <c r="D928" s="111" t="s">
        <v>160</v>
      </c>
      <c r="E928" s="112" t="s">
        <v>1145</v>
      </c>
    </row>
    <row r="929" spans="1:5" x14ac:dyDescent="0.15">
      <c r="A929" s="140" t="s">
        <v>1021</v>
      </c>
      <c r="D929" s="143" t="s">
        <v>160</v>
      </c>
      <c r="E929" s="144" t="s">
        <v>1149</v>
      </c>
    </row>
    <row r="930" spans="1:5" x14ac:dyDescent="0.15">
      <c r="A930" s="141" t="s">
        <v>1022</v>
      </c>
      <c r="D930" s="111" t="s">
        <v>160</v>
      </c>
      <c r="E930" s="144" t="s">
        <v>1149</v>
      </c>
    </row>
    <row r="931" spans="1:5" x14ac:dyDescent="0.15">
      <c r="A931" s="141" t="s">
        <v>1023</v>
      </c>
      <c r="D931" s="111" t="s">
        <v>160</v>
      </c>
      <c r="E931" s="112" t="s">
        <v>1141</v>
      </c>
    </row>
    <row r="932" spans="1:5" x14ac:dyDescent="0.15">
      <c r="A932" s="140" t="s">
        <v>1079</v>
      </c>
      <c r="D932" s="143" t="s">
        <v>160</v>
      </c>
      <c r="E932" s="144" t="s">
        <v>55</v>
      </c>
    </row>
    <row r="933" spans="1:5" x14ac:dyDescent="0.15">
      <c r="A933" s="140" t="s">
        <v>1080</v>
      </c>
      <c r="D933" s="143" t="s">
        <v>160</v>
      </c>
      <c r="E933" s="144" t="s">
        <v>1141</v>
      </c>
    </row>
    <row r="934" spans="1:5" x14ac:dyDescent="0.15">
      <c r="A934" s="140" t="s">
        <v>1081</v>
      </c>
      <c r="D934" s="143" t="s">
        <v>160</v>
      </c>
      <c r="E934" s="144" t="s">
        <v>1141</v>
      </c>
    </row>
    <row r="935" spans="1:5" x14ac:dyDescent="0.15">
      <c r="A935" s="140" t="s">
        <v>1082</v>
      </c>
      <c r="D935" s="143" t="s">
        <v>160</v>
      </c>
      <c r="E935" s="144" t="s">
        <v>1141</v>
      </c>
    </row>
    <row r="936" spans="1:5" x14ac:dyDescent="0.15">
      <c r="A936" s="140" t="s">
        <v>1083</v>
      </c>
      <c r="D936" s="143" t="s">
        <v>160</v>
      </c>
      <c r="E936" s="144" t="s">
        <v>1141</v>
      </c>
    </row>
    <row r="937" spans="1:5" x14ac:dyDescent="0.15">
      <c r="A937" s="140" t="s">
        <v>1084</v>
      </c>
      <c r="D937" s="143" t="s">
        <v>160</v>
      </c>
      <c r="E937" s="144" t="s">
        <v>1141</v>
      </c>
    </row>
    <row r="938" spans="1:5" x14ac:dyDescent="0.15">
      <c r="A938" s="141" t="s">
        <v>1025</v>
      </c>
      <c r="D938" s="111" t="s">
        <v>160</v>
      </c>
      <c r="E938" s="144" t="s">
        <v>47</v>
      </c>
    </row>
    <row r="939" spans="1:5" x14ac:dyDescent="0.15">
      <c r="A939" s="143" t="s">
        <v>1085</v>
      </c>
      <c r="D939" s="143" t="s">
        <v>160</v>
      </c>
      <c r="E939" s="144" t="s">
        <v>1141</v>
      </c>
    </row>
    <row r="940" spans="1:5" x14ac:dyDescent="0.15">
      <c r="A940" s="141" t="s">
        <v>1026</v>
      </c>
      <c r="D940" s="111" t="s">
        <v>160</v>
      </c>
      <c r="E940" s="144" t="s">
        <v>55</v>
      </c>
    </row>
    <row r="941" spans="1:5" x14ac:dyDescent="0.15">
      <c r="A941" s="141" t="s">
        <v>1027</v>
      </c>
      <c r="D941" s="111" t="s">
        <v>160</v>
      </c>
      <c r="E941" s="144" t="s">
        <v>47</v>
      </c>
    </row>
    <row r="942" spans="1:5" x14ac:dyDescent="0.15">
      <c r="A942" s="141" t="s">
        <v>1028</v>
      </c>
      <c r="D942" s="111" t="s">
        <v>160</v>
      </c>
      <c r="E942" s="112" t="s">
        <v>1141</v>
      </c>
    </row>
    <row r="943" spans="1:5" x14ac:dyDescent="0.15">
      <c r="A943" s="141" t="s">
        <v>1029</v>
      </c>
      <c r="D943" s="111" t="s">
        <v>160</v>
      </c>
      <c r="E943" s="144" t="s">
        <v>1143</v>
      </c>
    </row>
    <row r="944" spans="1:5" x14ac:dyDescent="0.15">
      <c r="A944" s="141" t="s">
        <v>1030</v>
      </c>
      <c r="D944" s="111" t="s">
        <v>160</v>
      </c>
      <c r="E944" s="144" t="s">
        <v>1143</v>
      </c>
    </row>
    <row r="945" spans="1:5" x14ac:dyDescent="0.15">
      <c r="A945" s="143" t="s">
        <v>55</v>
      </c>
      <c r="D945" s="143" t="s">
        <v>160</v>
      </c>
      <c r="E945" s="153" t="s">
        <v>1141</v>
      </c>
    </row>
    <row r="946" spans="1:5" x14ac:dyDescent="0.15">
      <c r="A946" s="141" t="s">
        <v>1031</v>
      </c>
      <c r="D946" s="111" t="s">
        <v>38</v>
      </c>
      <c r="E946" s="112" t="s">
        <v>1150</v>
      </c>
    </row>
    <row r="947" spans="1:5" x14ac:dyDescent="0.15">
      <c r="A947" s="141" t="s">
        <v>1032</v>
      </c>
      <c r="D947" s="111" t="s">
        <v>38</v>
      </c>
      <c r="E947" s="152"/>
    </row>
    <row r="948" spans="1:5" x14ac:dyDescent="0.15">
      <c r="A948" s="141" t="s">
        <v>1033</v>
      </c>
      <c r="D948" s="111" t="s">
        <v>913</v>
      </c>
      <c r="E948" s="112" t="s">
        <v>57</v>
      </c>
    </row>
    <row r="949" spans="1:5" x14ac:dyDescent="0.15">
      <c r="A949" s="141" t="s">
        <v>1034</v>
      </c>
      <c r="D949" s="111" t="s">
        <v>160</v>
      </c>
      <c r="E949" s="144" t="s">
        <v>55</v>
      </c>
    </row>
    <row r="950" spans="1:5" x14ac:dyDescent="0.15">
      <c r="A950" s="146" t="s">
        <v>1035</v>
      </c>
      <c r="D950" s="302" t="s">
        <v>38</v>
      </c>
      <c r="E950" s="303"/>
    </row>
    <row r="951" spans="1:5" x14ac:dyDescent="0.15">
      <c r="A951" s="301" t="s">
        <v>1443</v>
      </c>
      <c r="B951" s="85"/>
      <c r="C951" s="85"/>
      <c r="D951" s="301" t="s">
        <v>38</v>
      </c>
      <c r="E951" s="301" t="s">
        <v>1435</v>
      </c>
    </row>
    <row r="952" spans="1:5" x14ac:dyDescent="0.15">
      <c r="A952" s="301" t="s">
        <v>1444</v>
      </c>
      <c r="B952" s="85"/>
      <c r="C952" s="85"/>
      <c r="D952" s="301" t="s">
        <v>38</v>
      </c>
      <c r="E952" s="301" t="s">
        <v>1435</v>
      </c>
    </row>
    <row r="953" spans="1:5" x14ac:dyDescent="0.15">
      <c r="A953" s="301" t="s">
        <v>1445</v>
      </c>
      <c r="B953" s="85"/>
      <c r="C953" s="85"/>
      <c r="D953" s="301" t="s">
        <v>160</v>
      </c>
      <c r="E953" s="301" t="s">
        <v>1436</v>
      </c>
    </row>
    <row r="954" spans="1:5" x14ac:dyDescent="0.15">
      <c r="A954" s="301" t="s">
        <v>1446</v>
      </c>
      <c r="B954" s="85"/>
      <c r="C954" s="85"/>
      <c r="D954" s="301" t="s">
        <v>160</v>
      </c>
      <c r="E954" s="301" t="s">
        <v>47</v>
      </c>
    </row>
    <row r="955" spans="1:5" x14ac:dyDescent="0.15">
      <c r="A955" s="301" t="s">
        <v>1447</v>
      </c>
      <c r="B955" s="85"/>
      <c r="C955" s="85"/>
      <c r="D955" s="301" t="s">
        <v>51</v>
      </c>
      <c r="E955" s="301" t="s">
        <v>52</v>
      </c>
    </row>
    <row r="956" spans="1:5" x14ac:dyDescent="0.15">
      <c r="A956" s="301" t="s">
        <v>1448</v>
      </c>
      <c r="B956" s="85"/>
      <c r="C956" s="85"/>
      <c r="D956" s="301" t="s">
        <v>51</v>
      </c>
      <c r="E956" s="301" t="s">
        <v>52</v>
      </c>
    </row>
    <row r="957" spans="1:5" x14ac:dyDescent="0.15">
      <c r="A957" s="301" t="s">
        <v>1449</v>
      </c>
      <c r="B957" s="85"/>
      <c r="C957" s="85"/>
      <c r="D957" s="301" t="s">
        <v>160</v>
      </c>
      <c r="E957" s="301" t="s">
        <v>55</v>
      </c>
    </row>
    <row r="958" spans="1:5" x14ac:dyDescent="0.15">
      <c r="A958" s="301" t="s">
        <v>1450</v>
      </c>
      <c r="B958" s="85"/>
      <c r="C958" s="85"/>
      <c r="D958" s="301" t="s">
        <v>160</v>
      </c>
      <c r="E958" s="301" t="s">
        <v>55</v>
      </c>
    </row>
    <row r="959" spans="1:5" x14ac:dyDescent="0.15">
      <c r="A959" s="301" t="s">
        <v>1451</v>
      </c>
      <c r="B959" s="85"/>
      <c r="C959" s="85"/>
      <c r="D959" s="301" t="s">
        <v>160</v>
      </c>
      <c r="E959" s="301" t="s">
        <v>55</v>
      </c>
    </row>
    <row r="960" spans="1:5" x14ac:dyDescent="0.15">
      <c r="A960" s="301" t="s">
        <v>1452</v>
      </c>
      <c r="B960" s="85"/>
      <c r="C960" s="85"/>
      <c r="D960" s="301" t="s">
        <v>1437</v>
      </c>
      <c r="E960" s="301" t="s">
        <v>1438</v>
      </c>
    </row>
    <row r="961" spans="1:5" x14ac:dyDescent="0.15">
      <c r="A961" s="301" t="s">
        <v>1453</v>
      </c>
      <c r="B961" s="85"/>
      <c r="C961" s="85"/>
      <c r="D961" s="301" t="s">
        <v>1437</v>
      </c>
      <c r="E961" s="301" t="s">
        <v>1438</v>
      </c>
    </row>
    <row r="962" spans="1:5" x14ac:dyDescent="0.15">
      <c r="A962" s="301" t="s">
        <v>1454</v>
      </c>
      <c r="B962" s="85"/>
      <c r="C962" s="85"/>
      <c r="D962" s="301" t="s">
        <v>160</v>
      </c>
      <c r="E962" s="301" t="s">
        <v>1461</v>
      </c>
    </row>
    <row r="963" spans="1:5" x14ac:dyDescent="0.15">
      <c r="A963" s="301" t="s">
        <v>1455</v>
      </c>
      <c r="B963" s="85"/>
      <c r="C963" s="85"/>
      <c r="D963" s="301" t="s">
        <v>160</v>
      </c>
      <c r="E963" s="301" t="s">
        <v>1461</v>
      </c>
    </row>
    <row r="964" spans="1:5" x14ac:dyDescent="0.15">
      <c r="A964" s="301" t="s">
        <v>1456</v>
      </c>
      <c r="B964" s="85"/>
      <c r="C964" s="85"/>
      <c r="D964" s="301" t="s">
        <v>160</v>
      </c>
      <c r="E964" s="301" t="s">
        <v>1461</v>
      </c>
    </row>
    <row r="965" spans="1:5" x14ac:dyDescent="0.15">
      <c r="A965" s="301" t="s">
        <v>1457</v>
      </c>
      <c r="B965" s="85"/>
      <c r="C965" s="85"/>
      <c r="D965" s="301" t="s">
        <v>160</v>
      </c>
      <c r="E965" s="301" t="s">
        <v>1461</v>
      </c>
    </row>
    <row r="966" spans="1:5" x14ac:dyDescent="0.15">
      <c r="A966" s="301" t="s">
        <v>1458</v>
      </c>
      <c r="B966" s="85"/>
      <c r="C966" s="85"/>
      <c r="D966" s="301" t="s">
        <v>160</v>
      </c>
      <c r="E966" s="301" t="s">
        <v>1461</v>
      </c>
    </row>
    <row r="967" spans="1:5" x14ac:dyDescent="0.15">
      <c r="A967" s="301" t="s">
        <v>1459</v>
      </c>
      <c r="B967" s="85"/>
      <c r="C967" s="85"/>
      <c r="D967" s="301" t="s">
        <v>160</v>
      </c>
      <c r="E967" s="301" t="s">
        <v>1461</v>
      </c>
    </row>
    <row r="968" spans="1:5" x14ac:dyDescent="0.15">
      <c r="A968" s="301" t="s">
        <v>1439</v>
      </c>
      <c r="B968" s="85"/>
      <c r="C968" s="85"/>
      <c r="D968" s="301" t="s">
        <v>160</v>
      </c>
      <c r="E968" s="301" t="s">
        <v>1461</v>
      </c>
    </row>
    <row r="969" spans="1:5" x14ac:dyDescent="0.15">
      <c r="A969" s="301" t="s">
        <v>1460</v>
      </c>
      <c r="B969" s="85"/>
      <c r="C969" s="85"/>
      <c r="D969" s="301" t="s">
        <v>1437</v>
      </c>
      <c r="E969" s="301" t="s">
        <v>1440</v>
      </c>
    </row>
    <row r="970" spans="1:5" x14ac:dyDescent="0.15">
      <c r="A970" s="301" t="s">
        <v>1441</v>
      </c>
      <c r="B970" s="85"/>
      <c r="C970" s="85"/>
      <c r="D970" s="301" t="s">
        <v>160</v>
      </c>
      <c r="E970" s="301" t="s">
        <v>1440</v>
      </c>
    </row>
    <row r="971" spans="1:5" x14ac:dyDescent="0.15">
      <c r="A971" s="301" t="s">
        <v>1442</v>
      </c>
      <c r="B971" s="85"/>
      <c r="C971" s="85"/>
      <c r="D971" s="301" t="s">
        <v>160</v>
      </c>
      <c r="E971" s="301" t="s">
        <v>1440</v>
      </c>
    </row>
    <row r="972" spans="1:5" x14ac:dyDescent="0.15">
      <c r="A972" s="304" t="s">
        <v>1462</v>
      </c>
      <c r="B972" s="85"/>
      <c r="C972" s="85"/>
      <c r="D972" s="157" t="s">
        <v>160</v>
      </c>
      <c r="E972" s="159" t="s">
        <v>1141</v>
      </c>
    </row>
    <row r="973" spans="1:5" x14ac:dyDescent="0.15">
      <c r="A973" s="304" t="s">
        <v>1463</v>
      </c>
      <c r="B973" s="85"/>
      <c r="C973" s="85"/>
      <c r="D973" s="157" t="s">
        <v>38</v>
      </c>
      <c r="E973" s="159" t="s">
        <v>1147</v>
      </c>
    </row>
    <row r="974" spans="1:5" x14ac:dyDescent="0.15">
      <c r="A974" s="141" t="s">
        <v>1542</v>
      </c>
      <c r="D974" s="111" t="s">
        <v>38</v>
      </c>
      <c r="E974" s="112" t="s">
        <v>1142</v>
      </c>
    </row>
    <row r="975" spans="1:5" x14ac:dyDescent="0.15">
      <c r="A975"/>
      <c r="D975"/>
      <c r="E975"/>
    </row>
    <row r="976" spans="1:5" x14ac:dyDescent="0.15">
      <c r="A976"/>
      <c r="D976"/>
      <c r="E976"/>
    </row>
    <row r="977" customFormat="1" x14ac:dyDescent="0.15"/>
    <row r="978" customFormat="1" x14ac:dyDescent="0.15"/>
    <row r="979" customFormat="1" x14ac:dyDescent="0.15"/>
    <row r="980" customFormat="1" x14ac:dyDescent="0.15"/>
    <row r="981" customFormat="1" x14ac:dyDescent="0.15"/>
    <row r="982" customFormat="1" x14ac:dyDescent="0.15"/>
    <row r="983" customFormat="1" x14ac:dyDescent="0.15"/>
    <row r="984" customFormat="1" x14ac:dyDescent="0.15"/>
    <row r="985" customFormat="1" x14ac:dyDescent="0.15"/>
    <row r="986" customFormat="1" x14ac:dyDescent="0.15"/>
    <row r="987" customFormat="1" x14ac:dyDescent="0.15"/>
    <row r="988" customFormat="1" x14ac:dyDescent="0.15"/>
    <row r="989" customFormat="1" x14ac:dyDescent="0.15"/>
    <row r="990" customFormat="1" x14ac:dyDescent="0.15"/>
    <row r="991" customFormat="1" x14ac:dyDescent="0.15"/>
    <row r="992" customFormat="1" x14ac:dyDescent="0.15"/>
    <row r="993" customFormat="1" x14ac:dyDescent="0.15"/>
    <row r="994" customFormat="1" x14ac:dyDescent="0.15"/>
    <row r="995" customFormat="1" x14ac:dyDescent="0.15"/>
    <row r="996" customFormat="1" x14ac:dyDescent="0.15"/>
    <row r="997" customFormat="1" x14ac:dyDescent="0.15"/>
    <row r="998" customFormat="1" x14ac:dyDescent="0.15"/>
    <row r="999" customFormat="1" x14ac:dyDescent="0.15"/>
    <row r="1000" customFormat="1" x14ac:dyDescent="0.15"/>
    <row r="1001" customFormat="1" x14ac:dyDescent="0.15"/>
    <row r="1002" customFormat="1" x14ac:dyDescent="0.15"/>
    <row r="1003" customFormat="1" x14ac:dyDescent="0.15"/>
    <row r="1004" customFormat="1" x14ac:dyDescent="0.15"/>
    <row r="1005" customFormat="1" x14ac:dyDescent="0.15"/>
    <row r="1006" customFormat="1" x14ac:dyDescent="0.15"/>
    <row r="1007" customFormat="1" x14ac:dyDescent="0.15"/>
    <row r="1008" customFormat="1" x14ac:dyDescent="0.15"/>
    <row r="1009" customFormat="1" x14ac:dyDescent="0.15"/>
    <row r="1010" customFormat="1" x14ac:dyDescent="0.15"/>
    <row r="1011" customFormat="1" x14ac:dyDescent="0.15"/>
    <row r="1012" customFormat="1" x14ac:dyDescent="0.15"/>
    <row r="1013" customFormat="1" x14ac:dyDescent="0.15"/>
    <row r="1014" customFormat="1" x14ac:dyDescent="0.15"/>
    <row r="1015" customFormat="1" x14ac:dyDescent="0.15"/>
    <row r="1016" customFormat="1" x14ac:dyDescent="0.15"/>
    <row r="1017" customFormat="1" x14ac:dyDescent="0.15"/>
    <row r="1018" customFormat="1" x14ac:dyDescent="0.15"/>
    <row r="1019" customFormat="1" x14ac:dyDescent="0.15"/>
    <row r="1020" customFormat="1" x14ac:dyDescent="0.15"/>
    <row r="1021" customFormat="1" x14ac:dyDescent="0.15"/>
    <row r="1022" customFormat="1" x14ac:dyDescent="0.15"/>
    <row r="1023" customFormat="1" x14ac:dyDescent="0.15"/>
    <row r="1024" customFormat="1" x14ac:dyDescent="0.15"/>
    <row r="1025" customFormat="1" x14ac:dyDescent="0.15"/>
    <row r="1026" customFormat="1" x14ac:dyDescent="0.15"/>
    <row r="1027" customFormat="1" x14ac:dyDescent="0.15"/>
    <row r="1028" customFormat="1" x14ac:dyDescent="0.15"/>
    <row r="1029" customFormat="1" x14ac:dyDescent="0.15"/>
    <row r="1030" customFormat="1" x14ac:dyDescent="0.15"/>
    <row r="1031" customFormat="1" x14ac:dyDescent="0.15"/>
    <row r="1032" customFormat="1" x14ac:dyDescent="0.15"/>
    <row r="1033" customFormat="1" x14ac:dyDescent="0.15"/>
    <row r="1034" customFormat="1" x14ac:dyDescent="0.15"/>
    <row r="1035" customFormat="1" x14ac:dyDescent="0.15"/>
    <row r="1036" customFormat="1" x14ac:dyDescent="0.15"/>
    <row r="1037" customFormat="1" x14ac:dyDescent="0.15"/>
    <row r="1038" customFormat="1" x14ac:dyDescent="0.15"/>
    <row r="1039" customFormat="1" x14ac:dyDescent="0.15"/>
    <row r="1040" customFormat="1" x14ac:dyDescent="0.15"/>
    <row r="1041" customFormat="1" x14ac:dyDescent="0.15"/>
    <row r="1042" customFormat="1" x14ac:dyDescent="0.15"/>
    <row r="1043" customFormat="1" x14ac:dyDescent="0.15"/>
    <row r="1044" customFormat="1" x14ac:dyDescent="0.15"/>
    <row r="1045" customFormat="1" x14ac:dyDescent="0.15"/>
    <row r="1046" customFormat="1" x14ac:dyDescent="0.15"/>
    <row r="1047" customFormat="1" x14ac:dyDescent="0.15"/>
    <row r="1048" customFormat="1" x14ac:dyDescent="0.15"/>
    <row r="1049" customFormat="1" x14ac:dyDescent="0.15"/>
    <row r="1050" customFormat="1" x14ac:dyDescent="0.15"/>
    <row r="1051" customFormat="1" x14ac:dyDescent="0.15"/>
    <row r="1052" customFormat="1" x14ac:dyDescent="0.15"/>
    <row r="1053" customFormat="1" x14ac:dyDescent="0.15"/>
    <row r="1054" customFormat="1" x14ac:dyDescent="0.15"/>
    <row r="1055" customFormat="1" x14ac:dyDescent="0.15"/>
    <row r="1056" customFormat="1" x14ac:dyDescent="0.15"/>
    <row r="1057" customFormat="1" x14ac:dyDescent="0.15"/>
    <row r="1058" customFormat="1" x14ac:dyDescent="0.15"/>
    <row r="1059" customFormat="1" x14ac:dyDescent="0.15"/>
    <row r="1060" customFormat="1" x14ac:dyDescent="0.15"/>
    <row r="1061" customFormat="1" x14ac:dyDescent="0.15"/>
    <row r="1062" customFormat="1" x14ac:dyDescent="0.15"/>
    <row r="1063" customFormat="1" x14ac:dyDescent="0.15"/>
    <row r="1064" customFormat="1" x14ac:dyDescent="0.15"/>
    <row r="1065" customFormat="1" x14ac:dyDescent="0.15"/>
    <row r="1066" customFormat="1" x14ac:dyDescent="0.15"/>
    <row r="1067" customFormat="1" x14ac:dyDescent="0.15"/>
    <row r="1068" customFormat="1" x14ac:dyDescent="0.15"/>
    <row r="1069" customFormat="1" x14ac:dyDescent="0.15"/>
    <row r="1070" customFormat="1" x14ac:dyDescent="0.15"/>
    <row r="1071" customFormat="1" x14ac:dyDescent="0.15"/>
    <row r="1072" customFormat="1" x14ac:dyDescent="0.15"/>
    <row r="1073" customFormat="1" x14ac:dyDescent="0.15"/>
    <row r="1074" customFormat="1" x14ac:dyDescent="0.15"/>
    <row r="1075" customFormat="1" x14ac:dyDescent="0.15"/>
    <row r="1076" customFormat="1" x14ac:dyDescent="0.15"/>
    <row r="1077" customFormat="1" x14ac:dyDescent="0.15"/>
    <row r="1078" customFormat="1" x14ac:dyDescent="0.15"/>
    <row r="1079" customFormat="1" x14ac:dyDescent="0.15"/>
    <row r="1080" customFormat="1" x14ac:dyDescent="0.15"/>
    <row r="1081" customFormat="1" x14ac:dyDescent="0.15"/>
    <row r="1082" customFormat="1" x14ac:dyDescent="0.15"/>
    <row r="1083" customFormat="1" x14ac:dyDescent="0.15"/>
    <row r="1084" customFormat="1" x14ac:dyDescent="0.15"/>
    <row r="1085" customFormat="1" x14ac:dyDescent="0.15"/>
    <row r="1086" customFormat="1" x14ac:dyDescent="0.15"/>
    <row r="1087" customFormat="1" x14ac:dyDescent="0.15"/>
    <row r="1088" customFormat="1" x14ac:dyDescent="0.15"/>
    <row r="1089" customFormat="1" x14ac:dyDescent="0.15"/>
    <row r="1090" customFormat="1" x14ac:dyDescent="0.15"/>
    <row r="1091" customFormat="1" x14ac:dyDescent="0.15"/>
    <row r="1092" customFormat="1" x14ac:dyDescent="0.15"/>
    <row r="1093" customFormat="1" x14ac:dyDescent="0.15"/>
    <row r="1094" customFormat="1" x14ac:dyDescent="0.15"/>
    <row r="1095" customFormat="1" x14ac:dyDescent="0.15"/>
    <row r="1096" customFormat="1" x14ac:dyDescent="0.15"/>
    <row r="1097" customFormat="1" x14ac:dyDescent="0.15"/>
    <row r="1098" customFormat="1" x14ac:dyDescent="0.15"/>
    <row r="1099" customFormat="1" x14ac:dyDescent="0.15"/>
    <row r="1100" customFormat="1" x14ac:dyDescent="0.15"/>
    <row r="1101" customFormat="1" x14ac:dyDescent="0.15"/>
    <row r="1102" customFormat="1" x14ac:dyDescent="0.15"/>
    <row r="1103" customFormat="1" x14ac:dyDescent="0.15"/>
    <row r="1104" customFormat="1" x14ac:dyDescent="0.15"/>
    <row r="1105" customFormat="1" x14ac:dyDescent="0.15"/>
    <row r="1106" customFormat="1" x14ac:dyDescent="0.15"/>
    <row r="1107" customFormat="1" x14ac:dyDescent="0.15"/>
    <row r="1108" customFormat="1" x14ac:dyDescent="0.15"/>
    <row r="1109" customFormat="1" x14ac:dyDescent="0.15"/>
    <row r="1110" customFormat="1" x14ac:dyDescent="0.15"/>
    <row r="1111" customFormat="1" x14ac:dyDescent="0.15"/>
    <row r="1112" customFormat="1" x14ac:dyDescent="0.15"/>
    <row r="1113" customFormat="1" x14ac:dyDescent="0.15"/>
    <row r="1114" customFormat="1" x14ac:dyDescent="0.15"/>
    <row r="1115" customFormat="1" x14ac:dyDescent="0.15"/>
    <row r="1116" customFormat="1" x14ac:dyDescent="0.15"/>
    <row r="1117" customFormat="1" x14ac:dyDescent="0.15"/>
    <row r="1118" customFormat="1" x14ac:dyDescent="0.15"/>
    <row r="1119" customFormat="1" x14ac:dyDescent="0.15"/>
    <row r="1120" customFormat="1" x14ac:dyDescent="0.15"/>
    <row r="1121" customFormat="1" x14ac:dyDescent="0.15"/>
    <row r="1122" customFormat="1" x14ac:dyDescent="0.15"/>
    <row r="1123" customFormat="1" x14ac:dyDescent="0.15"/>
    <row r="1124" customFormat="1" x14ac:dyDescent="0.15"/>
    <row r="1125" customFormat="1" x14ac:dyDescent="0.15"/>
    <row r="1126" customFormat="1" x14ac:dyDescent="0.15"/>
    <row r="1127" customFormat="1" x14ac:dyDescent="0.15"/>
    <row r="1128" customFormat="1" x14ac:dyDescent="0.15"/>
    <row r="1129" customFormat="1" x14ac:dyDescent="0.15"/>
    <row r="1130" customFormat="1" x14ac:dyDescent="0.15"/>
    <row r="1131" customFormat="1" x14ac:dyDescent="0.15"/>
    <row r="1132" customFormat="1" x14ac:dyDescent="0.15"/>
    <row r="1133" customFormat="1" x14ac:dyDescent="0.15"/>
    <row r="1134" customFormat="1" x14ac:dyDescent="0.15"/>
    <row r="1135" customFormat="1" x14ac:dyDescent="0.15"/>
    <row r="1136" customFormat="1" x14ac:dyDescent="0.15"/>
    <row r="1137" customFormat="1" x14ac:dyDescent="0.15"/>
    <row r="1138" customFormat="1" x14ac:dyDescent="0.15"/>
    <row r="1139" customFormat="1" x14ac:dyDescent="0.15"/>
    <row r="1140" customFormat="1" x14ac:dyDescent="0.15"/>
    <row r="1141" customFormat="1" x14ac:dyDescent="0.15"/>
    <row r="1142" customFormat="1" x14ac:dyDescent="0.15"/>
    <row r="1143" customFormat="1" x14ac:dyDescent="0.15"/>
    <row r="1144" customFormat="1" x14ac:dyDescent="0.15"/>
    <row r="1145" customFormat="1" x14ac:dyDescent="0.15"/>
    <row r="1146" customFormat="1" x14ac:dyDescent="0.15"/>
    <row r="1147" customFormat="1" x14ac:dyDescent="0.15"/>
    <row r="1148" customFormat="1" x14ac:dyDescent="0.15"/>
    <row r="1149" customFormat="1" x14ac:dyDescent="0.15"/>
    <row r="1150" customFormat="1" x14ac:dyDescent="0.15"/>
    <row r="1151" customFormat="1" x14ac:dyDescent="0.15"/>
    <row r="1152" customFormat="1" x14ac:dyDescent="0.15"/>
    <row r="1153" customFormat="1" x14ac:dyDescent="0.15"/>
    <row r="1154" customFormat="1" x14ac:dyDescent="0.15"/>
    <row r="1155" customFormat="1" x14ac:dyDescent="0.15"/>
    <row r="1156" customFormat="1" x14ac:dyDescent="0.15"/>
    <row r="1157" customFormat="1" x14ac:dyDescent="0.15"/>
    <row r="1158" customFormat="1" x14ac:dyDescent="0.15"/>
    <row r="1159" customFormat="1" x14ac:dyDescent="0.15"/>
    <row r="1160" customFormat="1" x14ac:dyDescent="0.15"/>
    <row r="1161" customFormat="1" x14ac:dyDescent="0.15"/>
    <row r="1162" customFormat="1" x14ac:dyDescent="0.15"/>
    <row r="1163" customFormat="1" x14ac:dyDescent="0.15"/>
    <row r="1164" customFormat="1" x14ac:dyDescent="0.15"/>
    <row r="1165" customFormat="1" x14ac:dyDescent="0.15"/>
    <row r="1166" customFormat="1" x14ac:dyDescent="0.15"/>
    <row r="1167" customFormat="1" x14ac:dyDescent="0.15"/>
    <row r="1168" customFormat="1" x14ac:dyDescent="0.15"/>
    <row r="1169" customFormat="1" x14ac:dyDescent="0.15"/>
    <row r="1170" customFormat="1" x14ac:dyDescent="0.15"/>
    <row r="1171" customFormat="1" x14ac:dyDescent="0.15"/>
    <row r="1172" customFormat="1" x14ac:dyDescent="0.15"/>
    <row r="1173" customFormat="1" x14ac:dyDescent="0.15"/>
    <row r="1174" customFormat="1" x14ac:dyDescent="0.15"/>
    <row r="1175" customFormat="1" x14ac:dyDescent="0.15"/>
    <row r="1176" customFormat="1" x14ac:dyDescent="0.15"/>
    <row r="1177" customFormat="1" x14ac:dyDescent="0.15"/>
    <row r="1178" customFormat="1" x14ac:dyDescent="0.15"/>
    <row r="1179" customFormat="1" x14ac:dyDescent="0.15"/>
    <row r="1180" customFormat="1" x14ac:dyDescent="0.15"/>
    <row r="1181" customFormat="1" x14ac:dyDescent="0.15"/>
    <row r="1182" customFormat="1" x14ac:dyDescent="0.15"/>
    <row r="1183" customFormat="1" x14ac:dyDescent="0.15"/>
    <row r="1184" customFormat="1" x14ac:dyDescent="0.15"/>
    <row r="1185" customFormat="1" x14ac:dyDescent="0.15"/>
    <row r="1186" customFormat="1" x14ac:dyDescent="0.15"/>
    <row r="1187" customFormat="1" x14ac:dyDescent="0.15"/>
    <row r="1188" customFormat="1" x14ac:dyDescent="0.15"/>
    <row r="1189" customFormat="1" x14ac:dyDescent="0.15"/>
    <row r="1190" customFormat="1" x14ac:dyDescent="0.15"/>
    <row r="1191" customFormat="1" x14ac:dyDescent="0.15"/>
    <row r="1192" customFormat="1" x14ac:dyDescent="0.15"/>
    <row r="1193" customFormat="1" x14ac:dyDescent="0.15"/>
    <row r="1194" customFormat="1" x14ac:dyDescent="0.15"/>
    <row r="1195" customFormat="1" x14ac:dyDescent="0.15"/>
    <row r="1196" customFormat="1" x14ac:dyDescent="0.15"/>
    <row r="1197" customFormat="1" x14ac:dyDescent="0.15"/>
    <row r="1198" customFormat="1" x14ac:dyDescent="0.15"/>
    <row r="1199" customFormat="1" x14ac:dyDescent="0.15"/>
    <row r="1200" customFormat="1" x14ac:dyDescent="0.15"/>
    <row r="1201" customFormat="1" x14ac:dyDescent="0.15"/>
    <row r="1202" customFormat="1" x14ac:dyDescent="0.15"/>
    <row r="1203" customFormat="1" x14ac:dyDescent="0.15"/>
    <row r="1204" customFormat="1" x14ac:dyDescent="0.15"/>
    <row r="1205" customFormat="1" x14ac:dyDescent="0.15"/>
    <row r="1206" customFormat="1" x14ac:dyDescent="0.15"/>
    <row r="1207" customFormat="1" x14ac:dyDescent="0.15"/>
    <row r="1208" customFormat="1" x14ac:dyDescent="0.15"/>
    <row r="1209" customFormat="1" x14ac:dyDescent="0.15"/>
    <row r="1210" customFormat="1" x14ac:dyDescent="0.15"/>
    <row r="1211" customFormat="1" x14ac:dyDescent="0.15"/>
    <row r="1212" customFormat="1" x14ac:dyDescent="0.15"/>
    <row r="1213" customFormat="1" x14ac:dyDescent="0.15"/>
    <row r="1214" customFormat="1" x14ac:dyDescent="0.15"/>
    <row r="1215" customFormat="1" x14ac:dyDescent="0.15"/>
    <row r="1216" customFormat="1" x14ac:dyDescent="0.15"/>
    <row r="1217" customFormat="1" x14ac:dyDescent="0.15"/>
    <row r="1218" customFormat="1" x14ac:dyDescent="0.15"/>
    <row r="1219" customFormat="1" x14ac:dyDescent="0.15"/>
    <row r="1220" customFormat="1" x14ac:dyDescent="0.15"/>
    <row r="1221" customFormat="1" x14ac:dyDescent="0.15"/>
    <row r="1222" customFormat="1" x14ac:dyDescent="0.15"/>
    <row r="1223" customFormat="1" x14ac:dyDescent="0.15"/>
    <row r="1224" customFormat="1" x14ac:dyDescent="0.15"/>
    <row r="1225" customFormat="1" x14ac:dyDescent="0.15"/>
    <row r="1226" customFormat="1" x14ac:dyDescent="0.15"/>
    <row r="1227" customFormat="1" x14ac:dyDescent="0.15"/>
    <row r="1228" customFormat="1" x14ac:dyDescent="0.15"/>
    <row r="1229" customFormat="1" x14ac:dyDescent="0.15"/>
    <row r="1230" customFormat="1" x14ac:dyDescent="0.15"/>
    <row r="1231" customFormat="1" x14ac:dyDescent="0.15"/>
    <row r="1232" customFormat="1" x14ac:dyDescent="0.15"/>
    <row r="1233" customFormat="1" x14ac:dyDescent="0.15"/>
    <row r="1234" customFormat="1" x14ac:dyDescent="0.15"/>
    <row r="1235" customFormat="1" x14ac:dyDescent="0.15"/>
    <row r="1236" customFormat="1" x14ac:dyDescent="0.15"/>
    <row r="1237" customFormat="1" x14ac:dyDescent="0.15"/>
    <row r="1238" customFormat="1" x14ac:dyDescent="0.15"/>
    <row r="1239" customFormat="1" x14ac:dyDescent="0.15"/>
    <row r="1240" customFormat="1" x14ac:dyDescent="0.15"/>
    <row r="1241" customFormat="1" x14ac:dyDescent="0.15"/>
    <row r="1242" customFormat="1" x14ac:dyDescent="0.15"/>
    <row r="1243" customFormat="1" x14ac:dyDescent="0.15"/>
    <row r="1244" customFormat="1" x14ac:dyDescent="0.15"/>
    <row r="1245" customFormat="1" x14ac:dyDescent="0.15"/>
    <row r="1246" customFormat="1" x14ac:dyDescent="0.15"/>
    <row r="1247" customFormat="1" x14ac:dyDescent="0.15"/>
    <row r="1248" customFormat="1" x14ac:dyDescent="0.15"/>
    <row r="1249" customFormat="1" x14ac:dyDescent="0.15"/>
    <row r="1250" customFormat="1" x14ac:dyDescent="0.15"/>
    <row r="1251" customFormat="1" x14ac:dyDescent="0.15"/>
    <row r="1252" customFormat="1" x14ac:dyDescent="0.15"/>
    <row r="1253" customFormat="1" x14ac:dyDescent="0.15"/>
    <row r="1254" customFormat="1" x14ac:dyDescent="0.15"/>
    <row r="1255" customFormat="1" x14ac:dyDescent="0.15"/>
    <row r="1256" customFormat="1" x14ac:dyDescent="0.15"/>
    <row r="1257" customFormat="1" x14ac:dyDescent="0.15"/>
    <row r="1258" customFormat="1" x14ac:dyDescent="0.15"/>
    <row r="1259" customFormat="1" x14ac:dyDescent="0.15"/>
    <row r="1260" customFormat="1" x14ac:dyDescent="0.15"/>
    <row r="1261" customFormat="1" x14ac:dyDescent="0.15"/>
    <row r="1262" customFormat="1" x14ac:dyDescent="0.15"/>
    <row r="1263" customFormat="1" x14ac:dyDescent="0.15"/>
    <row r="1264" customFormat="1" x14ac:dyDescent="0.15"/>
    <row r="1265" customFormat="1" x14ac:dyDescent="0.15"/>
    <row r="1266" customFormat="1" x14ac:dyDescent="0.15"/>
    <row r="1267" customFormat="1" x14ac:dyDescent="0.15"/>
    <row r="1268" customFormat="1" x14ac:dyDescent="0.15"/>
    <row r="1269" customFormat="1" x14ac:dyDescent="0.15"/>
    <row r="1270" customFormat="1" x14ac:dyDescent="0.15"/>
    <row r="1271" customFormat="1" x14ac:dyDescent="0.15"/>
    <row r="1272" customFormat="1" x14ac:dyDescent="0.15"/>
    <row r="1273" customFormat="1" x14ac:dyDescent="0.15"/>
    <row r="1274" customFormat="1" x14ac:dyDescent="0.15"/>
    <row r="1275" customFormat="1" x14ac:dyDescent="0.15"/>
    <row r="1276" customFormat="1" x14ac:dyDescent="0.15"/>
    <row r="1277" customFormat="1" x14ac:dyDescent="0.15"/>
    <row r="1278" customFormat="1" x14ac:dyDescent="0.15"/>
    <row r="1279" customFormat="1" x14ac:dyDescent="0.15"/>
    <row r="1280" customFormat="1" x14ac:dyDescent="0.15"/>
    <row r="1281" customFormat="1" x14ac:dyDescent="0.15"/>
    <row r="1282" customFormat="1" x14ac:dyDescent="0.15"/>
    <row r="1283" customFormat="1" x14ac:dyDescent="0.15"/>
    <row r="1284" customFormat="1" x14ac:dyDescent="0.15"/>
    <row r="1285" customFormat="1" x14ac:dyDescent="0.15"/>
    <row r="1286" customFormat="1" x14ac:dyDescent="0.15"/>
    <row r="1287" customFormat="1" x14ac:dyDescent="0.15"/>
    <row r="1288" customFormat="1" x14ac:dyDescent="0.15"/>
    <row r="1289" customFormat="1" x14ac:dyDescent="0.15"/>
    <row r="1290" customFormat="1" x14ac:dyDescent="0.15"/>
    <row r="1291" customFormat="1" x14ac:dyDescent="0.15"/>
    <row r="1292" customFormat="1" x14ac:dyDescent="0.15"/>
    <row r="1293" customFormat="1" x14ac:dyDescent="0.15"/>
    <row r="1294" customFormat="1" x14ac:dyDescent="0.15"/>
    <row r="1295" customFormat="1" x14ac:dyDescent="0.15"/>
    <row r="1296" customFormat="1" x14ac:dyDescent="0.15"/>
    <row r="1297" customFormat="1" x14ac:dyDescent="0.15"/>
    <row r="1298" customFormat="1" x14ac:dyDescent="0.15"/>
    <row r="1299" customFormat="1" x14ac:dyDescent="0.15"/>
    <row r="1300" customFormat="1" x14ac:dyDescent="0.15"/>
    <row r="1301" customFormat="1" x14ac:dyDescent="0.15"/>
    <row r="1302" customFormat="1" x14ac:dyDescent="0.15"/>
    <row r="1303" customFormat="1" x14ac:dyDescent="0.15"/>
    <row r="1304" customFormat="1" x14ac:dyDescent="0.15"/>
    <row r="1305" customFormat="1" x14ac:dyDescent="0.15"/>
    <row r="1306" customFormat="1" x14ac:dyDescent="0.15"/>
    <row r="1307" customFormat="1" x14ac:dyDescent="0.15"/>
    <row r="1308" customFormat="1" x14ac:dyDescent="0.15"/>
    <row r="1309" customFormat="1" x14ac:dyDescent="0.15"/>
    <row r="1310" customFormat="1" x14ac:dyDescent="0.15"/>
    <row r="1311" customFormat="1" x14ac:dyDescent="0.15"/>
    <row r="1312" customFormat="1" x14ac:dyDescent="0.15"/>
    <row r="1313" customFormat="1" x14ac:dyDescent="0.15"/>
    <row r="1314" customFormat="1" x14ac:dyDescent="0.15"/>
    <row r="1315" customFormat="1" x14ac:dyDescent="0.15"/>
    <row r="1316" customFormat="1" x14ac:dyDescent="0.15"/>
    <row r="1317" customFormat="1" x14ac:dyDescent="0.15"/>
    <row r="1318" customFormat="1" x14ac:dyDescent="0.15"/>
    <row r="1319" customFormat="1" x14ac:dyDescent="0.15"/>
    <row r="1320" customFormat="1" x14ac:dyDescent="0.15"/>
    <row r="1321" customFormat="1" x14ac:dyDescent="0.15"/>
    <row r="1322" customFormat="1" x14ac:dyDescent="0.15"/>
    <row r="1323" customFormat="1" x14ac:dyDescent="0.15"/>
    <row r="1324" customFormat="1" x14ac:dyDescent="0.15"/>
    <row r="1325" customFormat="1" x14ac:dyDescent="0.15"/>
    <row r="1326" customFormat="1" x14ac:dyDescent="0.15"/>
    <row r="1327" customFormat="1" x14ac:dyDescent="0.15"/>
    <row r="1328" customFormat="1" x14ac:dyDescent="0.15"/>
    <row r="1329" customFormat="1" x14ac:dyDescent="0.15"/>
    <row r="1330" customFormat="1" x14ac:dyDescent="0.15"/>
    <row r="1331" customFormat="1" x14ac:dyDescent="0.15"/>
    <row r="1332" customFormat="1" x14ac:dyDescent="0.15"/>
    <row r="1333" customFormat="1" x14ac:dyDescent="0.15"/>
    <row r="1334" customFormat="1" x14ac:dyDescent="0.15"/>
    <row r="1335" customFormat="1" x14ac:dyDescent="0.15"/>
    <row r="1336" customFormat="1" x14ac:dyDescent="0.15"/>
    <row r="1337" customFormat="1" x14ac:dyDescent="0.15"/>
    <row r="1338" customFormat="1" x14ac:dyDescent="0.15"/>
    <row r="1339" customFormat="1" x14ac:dyDescent="0.15"/>
    <row r="1340" customFormat="1" x14ac:dyDescent="0.15"/>
    <row r="1341" customFormat="1" x14ac:dyDescent="0.15"/>
    <row r="1342" customFormat="1" x14ac:dyDescent="0.15"/>
    <row r="1343" customFormat="1" x14ac:dyDescent="0.15"/>
    <row r="1344" customFormat="1" x14ac:dyDescent="0.15"/>
    <row r="1345" customFormat="1" x14ac:dyDescent="0.15"/>
    <row r="1346" customFormat="1" x14ac:dyDescent="0.15"/>
    <row r="1347" customFormat="1" x14ac:dyDescent="0.15"/>
    <row r="1348" customFormat="1" x14ac:dyDescent="0.15"/>
    <row r="1349" customFormat="1" x14ac:dyDescent="0.15"/>
    <row r="1350" customFormat="1" x14ac:dyDescent="0.15"/>
    <row r="1351" customFormat="1" x14ac:dyDescent="0.15"/>
    <row r="1352" customFormat="1" x14ac:dyDescent="0.15"/>
    <row r="1353" customFormat="1" x14ac:dyDescent="0.15"/>
    <row r="1354" customFormat="1" x14ac:dyDescent="0.15"/>
    <row r="1355" customFormat="1" x14ac:dyDescent="0.15"/>
    <row r="1356" customFormat="1" x14ac:dyDescent="0.15"/>
    <row r="1357" customFormat="1" x14ac:dyDescent="0.15"/>
  </sheetData>
  <autoFilter ref="A1:E1" xr:uid="{00000000-0009-0000-0000-000014000000}"/>
  <phoneticPr fontId="11"/>
  <pageMargins left="0.7" right="0.7" top="0.75" bottom="0.75"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0">
    <pageSetUpPr fitToPage="1"/>
  </sheetPr>
  <dimension ref="A1:C27"/>
  <sheetViews>
    <sheetView zoomScale="85" zoomScaleNormal="85" workbookViewId="0"/>
  </sheetViews>
  <sheetFormatPr defaultColWidth="9" defaultRowHeight="18.75" x14ac:dyDescent="0.45"/>
  <cols>
    <col min="1" max="1" width="20.75" style="1" customWidth="1"/>
    <col min="2" max="2" width="12.5" style="1" customWidth="1"/>
    <col min="3" max="3" width="10" style="1" customWidth="1"/>
    <col min="4" max="4" width="9" style="1" customWidth="1"/>
    <col min="5" max="5" width="13.875" style="1" customWidth="1"/>
    <col min="6" max="7" width="9" style="1"/>
    <col min="8" max="8" width="9" style="1" customWidth="1"/>
    <col min="9" max="16384" width="9" style="1"/>
  </cols>
  <sheetData>
    <row r="1" spans="1:3" ht="19.5" thickBot="1" x14ac:dyDescent="0.5">
      <c r="A1" s="1" t="s">
        <v>185</v>
      </c>
    </row>
    <row r="2" spans="1:3" x14ac:dyDescent="0.45">
      <c r="A2" s="219" t="s">
        <v>187</v>
      </c>
      <c r="B2" s="220">
        <v>0.05</v>
      </c>
    </row>
    <row r="3" spans="1:3" x14ac:dyDescent="0.45">
      <c r="A3" s="242" t="s">
        <v>188</v>
      </c>
      <c r="B3" s="222">
        <v>0.1</v>
      </c>
    </row>
    <row r="4" spans="1:3" ht="19.5" thickBot="1" x14ac:dyDescent="0.5">
      <c r="A4" s="243" t="s">
        <v>186</v>
      </c>
      <c r="B4" s="225">
        <v>1</v>
      </c>
    </row>
    <row r="6" spans="1:3" ht="19.5" thickBot="1" x14ac:dyDescent="0.5">
      <c r="A6" s="1" t="s">
        <v>189</v>
      </c>
      <c r="B6" s="1" t="s">
        <v>211</v>
      </c>
      <c r="C6" s="1" t="s">
        <v>212</v>
      </c>
    </row>
    <row r="7" spans="1:3" x14ac:dyDescent="0.45">
      <c r="A7" s="219" t="s">
        <v>192</v>
      </c>
      <c r="B7" s="244">
        <v>1</v>
      </c>
      <c r="C7" s="220">
        <v>1</v>
      </c>
    </row>
    <row r="8" spans="1:3" x14ac:dyDescent="0.45">
      <c r="A8" s="242" t="s">
        <v>190</v>
      </c>
      <c r="B8" s="73">
        <v>0.25</v>
      </c>
      <c r="C8" s="222">
        <v>0.8</v>
      </c>
    </row>
    <row r="9" spans="1:3" ht="19.5" thickBot="1" x14ac:dyDescent="0.5">
      <c r="A9" s="243" t="s">
        <v>191</v>
      </c>
      <c r="B9" s="188">
        <v>0.1</v>
      </c>
      <c r="C9" s="225">
        <v>0.8</v>
      </c>
    </row>
    <row r="11" spans="1:3" x14ac:dyDescent="0.45">
      <c r="A11" s="1" t="s">
        <v>193</v>
      </c>
    </row>
    <row r="12" spans="1:3" ht="19.5" thickBot="1" x14ac:dyDescent="0.5">
      <c r="A12" s="1" t="s">
        <v>107</v>
      </c>
      <c r="B12" s="1" t="s">
        <v>213</v>
      </c>
      <c r="C12" s="1">
        <v>1</v>
      </c>
    </row>
    <row r="13" spans="1:3" x14ac:dyDescent="0.45">
      <c r="A13" s="802" t="s">
        <v>223</v>
      </c>
      <c r="B13" s="172"/>
      <c r="C13" s="220">
        <v>1</v>
      </c>
    </row>
    <row r="14" spans="1:3" x14ac:dyDescent="0.45">
      <c r="A14" s="803"/>
      <c r="B14" s="80" t="s">
        <v>190</v>
      </c>
      <c r="C14" s="222">
        <v>0.8</v>
      </c>
    </row>
    <row r="15" spans="1:3" x14ac:dyDescent="0.45">
      <c r="A15" s="804"/>
      <c r="B15" s="80" t="s">
        <v>191</v>
      </c>
      <c r="C15" s="222">
        <v>0.8</v>
      </c>
    </row>
    <row r="16" spans="1:3" x14ac:dyDescent="0.45">
      <c r="A16" s="800" t="s">
        <v>194</v>
      </c>
      <c r="B16" s="80"/>
      <c r="C16" s="222">
        <v>0.5</v>
      </c>
    </row>
    <row r="17" spans="1:3" x14ac:dyDescent="0.45">
      <c r="A17" s="800"/>
      <c r="B17" s="80" t="s">
        <v>196</v>
      </c>
      <c r="C17" s="222">
        <v>0.4</v>
      </c>
    </row>
    <row r="18" spans="1:3" x14ac:dyDescent="0.45">
      <c r="A18" s="800"/>
      <c r="B18" s="80" t="s">
        <v>197</v>
      </c>
      <c r="C18" s="222">
        <v>0.4</v>
      </c>
    </row>
    <row r="19" spans="1:3" x14ac:dyDescent="0.45">
      <c r="A19" s="800" t="s">
        <v>195</v>
      </c>
      <c r="B19" s="80"/>
      <c r="C19" s="222">
        <v>0.05</v>
      </c>
    </row>
    <row r="20" spans="1:3" x14ac:dyDescent="0.45">
      <c r="A20" s="800"/>
      <c r="B20" s="80" t="s">
        <v>196</v>
      </c>
      <c r="C20" s="222">
        <v>0.05</v>
      </c>
    </row>
    <row r="21" spans="1:3" ht="19.5" thickBot="1" x14ac:dyDescent="0.5">
      <c r="A21" s="801"/>
      <c r="B21" s="224" t="s">
        <v>197</v>
      </c>
      <c r="C21" s="225">
        <v>0.05</v>
      </c>
    </row>
    <row r="23" spans="1:3" ht="19.5" thickBot="1" x14ac:dyDescent="0.5">
      <c r="A23" s="1" t="s">
        <v>198</v>
      </c>
      <c r="B23" s="1">
        <v>1</v>
      </c>
    </row>
    <row r="24" spans="1:3" x14ac:dyDescent="0.45">
      <c r="A24" s="219" t="s">
        <v>34</v>
      </c>
      <c r="B24" s="220">
        <v>0.1</v>
      </c>
    </row>
    <row r="25" spans="1:3" x14ac:dyDescent="0.45">
      <c r="A25" s="242" t="s">
        <v>35</v>
      </c>
      <c r="B25" s="222">
        <v>0.05</v>
      </c>
    </row>
    <row r="26" spans="1:3" x14ac:dyDescent="0.45">
      <c r="A26" s="242" t="s">
        <v>119</v>
      </c>
      <c r="B26" s="222">
        <v>0.05</v>
      </c>
    </row>
    <row r="27" spans="1:3" ht="19.5" thickBot="1" x14ac:dyDescent="0.5">
      <c r="A27" s="243" t="s">
        <v>98</v>
      </c>
      <c r="B27" s="225">
        <v>0.05</v>
      </c>
    </row>
  </sheetData>
  <sheetProtection password="C3B3" sheet="1" objects="1" scenarios="1" selectLockedCells="1" selectUnlockedCells="1"/>
  <mergeCells count="3">
    <mergeCell ref="A16:A18"/>
    <mergeCell ref="A19:A21"/>
    <mergeCell ref="A13:A15"/>
  </mergeCells>
  <phoneticPr fontId="11"/>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203EA26D357F941875283F812AF8DD1" ma:contentTypeVersion="16" ma:contentTypeDescription="新しいドキュメントを作成します。" ma:contentTypeScope="" ma:versionID="c6cd37a9188206ff7158ebcb2e7afd9c">
  <xsd:schema xmlns:xsd="http://www.w3.org/2001/XMLSchema" xmlns:xs="http://www.w3.org/2001/XMLSchema" xmlns:p="http://schemas.microsoft.com/office/2006/metadata/properties" xmlns:ns2="c144edc9-5eb1-4e1b-ab78-e13feb91e973" xmlns:ns3="85ec59af-1a16-40a0-b163-384e34c79a5c" targetNamespace="http://schemas.microsoft.com/office/2006/metadata/properties" ma:root="true" ma:fieldsID="3c3b55d03acb8a836d347be81ddd66bf" ns2:_="" ns3:_="">
    <xsd:import namespace="c144edc9-5eb1-4e1b-ab78-e13feb91e97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Location" minOccurs="0"/>
                <xsd:element ref="ns2:MediaServiceOCR" minOccurs="0"/>
                <xsd:element ref="ns2:_Flow_SignoffStatus"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144edc9-5eb1-4e1b-ab78-e13feb91e97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description="" ma:indexed="true"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627f__x8a8d__x306e__x72b6__x614b_">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6ebb2f8-70fe-47e8-8897-9a76468c960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144edc9-5eb1-4e1b-ab78-e13feb91e973" xsi:nil="true"/>
    <lcf76f155ced4ddcb4097134ff3c332f xmlns="c144edc9-5eb1-4e1b-ab78-e13feb91e973">
      <Terms xmlns="http://schemas.microsoft.com/office/infopath/2007/PartnerControls"/>
    </lcf76f155ced4ddcb4097134ff3c332f>
    <TaxCatchAll xmlns="85ec59af-1a16-40a0-b163-384e34c79a5c" xsi:nil="true"/>
    <_Flow_SignoffStatus xmlns="c144edc9-5eb1-4e1b-ab78-e13feb91e973" xsi:nil="true"/>
  </documentManagement>
</p:properties>
</file>

<file path=customXml/itemProps1.xml><?xml version="1.0" encoding="utf-8"?>
<ds:datastoreItem xmlns:ds="http://schemas.openxmlformats.org/officeDocument/2006/customXml" ds:itemID="{C7ABE08D-7B14-489E-9588-12371DA825F7}"/>
</file>

<file path=customXml/itemProps2.xml><?xml version="1.0" encoding="utf-8"?>
<ds:datastoreItem xmlns:ds="http://schemas.openxmlformats.org/officeDocument/2006/customXml" ds:itemID="{EE54D443-EFBB-43EA-BF8C-8EE7E3D24157}"/>
</file>

<file path=customXml/itemProps3.xml><?xml version="1.0" encoding="utf-8"?>
<ds:datastoreItem xmlns:ds="http://schemas.openxmlformats.org/officeDocument/2006/customXml" ds:itemID="{2BC8262F-2C78-49DD-824F-2ABCD71D404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4</vt:i4>
      </vt:variant>
    </vt:vector>
  </HeadingPairs>
  <TitlesOfParts>
    <vt:vector size="26" baseType="lpstr">
      <vt:lpstr>【使い方】 (非表示)</vt:lpstr>
      <vt:lpstr>変更履歴</vt:lpstr>
      <vt:lpstr>【使い方】</vt:lpstr>
      <vt:lpstr>入力シート</vt:lpstr>
      <vt:lpstr>入力チェック（製剤）</vt:lpstr>
      <vt:lpstr>入力チェック（使用）</vt:lpstr>
      <vt:lpstr>補助3</vt:lpstr>
      <vt:lpstr>選択肢</vt:lpstr>
      <vt:lpstr>補助1</vt:lpstr>
      <vt:lpstr>補助2</vt:lpstr>
      <vt:lpstr>10 aあたり換算</vt:lpstr>
      <vt:lpstr>出力シート（主要）</vt:lpstr>
      <vt:lpstr>出力シート（サブ）</vt:lpstr>
      <vt:lpstr>作物名エラーの場合</vt:lpstr>
      <vt:lpstr>計算シート</vt:lpstr>
      <vt:lpstr>経皮吸収率</vt:lpstr>
      <vt:lpstr>標準面積</vt:lpstr>
      <vt:lpstr>調製時</vt:lpstr>
      <vt:lpstr>散布時</vt:lpstr>
      <vt:lpstr>平均面積</vt:lpstr>
      <vt:lpstr>作物分類</vt:lpstr>
      <vt:lpstr>防護装備</vt:lpstr>
      <vt:lpstr>'出力シート（サブ）'!Print_Area</vt:lpstr>
      <vt:lpstr>'出力シート（主要）'!Print_Area</vt:lpstr>
      <vt:lpstr>入力シート!Print_Area</vt:lpstr>
      <vt:lpstr>'出力シート（主要）'!Print_Titles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2026-09-18T08:24:11Z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0x0101003203EA26D357F941875283F812AF8DD1</vt:lpwstr>
  </property>
</Properties>
</file>