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166.119.88.140\disk1\☆☆食育推進班☆☆\☆★食育活動表彰\第4回食育活動表彰\09_募集開始プレスリリース\添付資料\hp掲載用\"/>
    </mc:Choice>
  </mc:AlternateContent>
  <xr:revisionPtr revIDLastSave="0" documentId="13_ncr:1_{AE8A9B69-1AB1-4386-82E4-9A45CDCF891D}" xr6:coauthVersionLast="36" xr6:coauthVersionMax="36" xr10:uidLastSave="{00000000-0000-0000-0000-000000000000}"/>
  <bookViews>
    <workbookView xWindow="0" yWindow="0" windowWidth="19200" windowHeight="8310" xr2:uid="{00000000-000D-0000-FFFF-FFFF00000000}"/>
  </bookViews>
  <sheets>
    <sheet name="応募用紙" sheetId="8" r:id="rId1"/>
  </sheets>
  <definedNames>
    <definedName name="_xlnm.Print_Area" localSheetId="0">応募用紙!$B$1:$BC$102</definedName>
    <definedName name="数量301">応募用紙!$AU$3</definedName>
    <definedName name="数量302">応募用紙!$AX$3</definedName>
    <definedName name="数量303">応募用紙!$BA$3</definedName>
    <definedName name="数量304">応募用紙!$H$23</definedName>
    <definedName name="数量305">応募用紙!$L$24</definedName>
    <definedName name="数量306">応募用紙!$S$24</definedName>
    <definedName name="数量307">応募用紙!$AA$24</definedName>
    <definedName name="数量308">応募用紙!$AH$24</definedName>
    <definedName name="数量309">応募用紙!$AT$24</definedName>
    <definedName name="数量310">応募用紙!$O$25</definedName>
    <definedName name="数量311">応募用紙!$Y$25</definedName>
    <definedName name="数量312">応募用紙!$AI$25</definedName>
    <definedName name="数量313">応募用紙!$AQ$25</definedName>
    <definedName name="数量314">応募用紙!$S$26</definedName>
    <definedName name="数量315">応募用紙!$AK$26</definedName>
    <definedName name="数量316">応募用紙!$AR$26</definedName>
    <definedName name="数量317">応募用紙!$AY$26</definedName>
    <definedName name="数量318">応募用紙!$O$77</definedName>
    <definedName name="数量319">応募用紙!$X$77</definedName>
    <definedName name="数量320">応募用紙!$AG$77</definedName>
    <definedName name="数量321">応募用紙!$AG$79</definedName>
    <definedName name="数量322">応募用紙!$AG$80</definedName>
    <definedName name="数量323">応募用紙!$AG$81</definedName>
    <definedName name="数量324">応募用紙!$Q$85</definedName>
    <definedName name="文字301">応募用紙!$AL$4</definedName>
    <definedName name="文字302">応募用紙!$AV$4</definedName>
    <definedName name="文字303">応募用紙!$H$7</definedName>
    <definedName name="文字304">応募用紙!$AG$7</definedName>
    <definedName name="文字305">応募用紙!$H$9</definedName>
    <definedName name="文字306">応募用紙!$AD$9</definedName>
    <definedName name="文字307">応募用紙!$AA$10</definedName>
    <definedName name="文字308">応募用紙!$AP$9</definedName>
    <definedName name="文字309">応募用紙!$AP$10</definedName>
    <definedName name="文字310">応募用紙!$I$11</definedName>
    <definedName name="文字311">応募用紙!$P$11</definedName>
    <definedName name="文字312">応募用紙!$J$12</definedName>
    <definedName name="文字313">応募用紙!$AN$12</definedName>
    <definedName name="文字314">応募用紙!$H$14</definedName>
    <definedName name="文字315">応募用紙!$H$16</definedName>
    <definedName name="文字316">応募用紙!$V$16</definedName>
    <definedName name="文字317">応募用紙!$AI$16</definedName>
    <definedName name="文字318">応募用紙!$H$17</definedName>
    <definedName name="文字319">応募用紙!$V$17</definedName>
    <definedName name="文字320">応募用紙!$AI$17</definedName>
    <definedName name="文字321">応募用紙!$AR$17</definedName>
    <definedName name="文字322">応募用紙!$H$18</definedName>
    <definedName name="文字323">応募用紙!$H$20</definedName>
    <definedName name="文字324">応募用紙!$AK$22</definedName>
    <definedName name="文字325">応募用紙!$M$26</definedName>
    <definedName name="文字326">応募用紙!$H$27</definedName>
    <definedName name="文字327">応募用紙!$H$29</definedName>
    <definedName name="文字328">応募用紙!$K$31</definedName>
    <definedName name="文字329">応募用紙!$H$33</definedName>
    <definedName name="文字330">応募用紙!$H$35</definedName>
    <definedName name="文字331">応募用紙!$P$37</definedName>
    <definedName name="文字332">応募用紙!$B$49</definedName>
    <definedName name="文字333">応募用紙!$B$54</definedName>
    <definedName name="文字334">応募用紙!$B$58</definedName>
    <definedName name="文字335">応募用紙!$B$63</definedName>
    <definedName name="文字336">応募用紙!$B$67</definedName>
    <definedName name="文字337">応募用紙!$B$71</definedName>
    <definedName name="文字338">応募用紙!$AB$76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I40" i="8" l="1"/>
  <c r="BK40" i="8"/>
  <c r="BI39" i="8"/>
  <c r="BK39" i="8"/>
  <c r="BI38" i="8"/>
  <c r="BK38" i="8"/>
  <c r="BI37" i="8"/>
  <c r="BK37" i="8"/>
  <c r="BI36" i="8"/>
  <c r="BK36" i="8"/>
  <c r="BI35" i="8"/>
  <c r="BK35" i="8"/>
  <c r="BI34" i="8"/>
  <c r="BK34" i="8"/>
  <c r="BI33" i="8"/>
  <c r="BK33" i="8"/>
  <c r="BI32" i="8"/>
  <c r="BK32" i="8"/>
  <c r="BI31" i="8"/>
  <c r="BK31" i="8"/>
  <c r="BI30" i="8"/>
  <c r="BK30" i="8"/>
  <c r="BI29" i="8"/>
  <c r="BK29" i="8"/>
  <c r="BI28" i="8"/>
  <c r="BK28" i="8"/>
  <c r="BI27" i="8"/>
  <c r="BK27" i="8"/>
  <c r="BI26" i="8"/>
  <c r="BK26" i="8"/>
  <c r="BI25" i="8"/>
  <c r="BK25" i="8"/>
  <c r="BI24" i="8"/>
  <c r="BK24" i="8"/>
  <c r="BI23" i="8"/>
  <c r="BK23" i="8"/>
  <c r="BI22" i="8"/>
  <c r="BK22" i="8"/>
  <c r="BI21" i="8"/>
  <c r="BK21" i="8"/>
  <c r="BI20" i="8"/>
  <c r="BK20" i="8"/>
  <c r="BI19" i="8"/>
  <c r="BK19" i="8"/>
  <c r="BI18" i="8"/>
  <c r="BK18" i="8"/>
  <c r="BI17" i="8"/>
  <c r="BK17" i="8"/>
  <c r="BI16" i="8"/>
  <c r="BK16" i="8"/>
  <c r="BI15" i="8"/>
  <c r="BK15" i="8"/>
  <c r="BI14" i="8"/>
  <c r="BK14" i="8"/>
  <c r="BI13" i="8"/>
  <c r="BK13" i="8"/>
  <c r="BI12" i="8"/>
  <c r="BK12" i="8"/>
  <c r="BI11" i="8"/>
  <c r="BK11" i="8"/>
  <c r="BI10" i="8"/>
  <c r="BK10" i="8"/>
  <c r="BI9" i="8"/>
  <c r="BK9" i="8"/>
  <c r="BI8" i="8"/>
  <c r="BK8" i="8"/>
  <c r="BI7" i="8"/>
  <c r="BK7" i="8"/>
  <c r="BI6" i="8"/>
  <c r="BK6" i="8"/>
  <c r="BI5" i="8"/>
  <c r="BK5" i="8"/>
  <c r="BI4" i="8"/>
  <c r="BK4" i="8"/>
  <c r="BI3" i="8"/>
  <c r="BK3" i="8"/>
  <c r="BI2" i="8"/>
  <c r="BK2" i="8"/>
  <c r="BR52" i="8"/>
  <c r="BR53" i="8"/>
  <c r="BR54" i="8"/>
  <c r="BR55" i="8"/>
  <c r="BR56" i="8"/>
  <c r="BR57" i="8"/>
  <c r="BR58" i="8"/>
  <c r="BR59" i="8"/>
  <c r="BR60" i="8"/>
  <c r="BR61" i="8"/>
  <c r="BR62" i="8"/>
  <c r="BR63" i="8"/>
  <c r="BR64" i="8"/>
  <c r="BR65" i="8"/>
  <c r="BR66" i="8"/>
  <c r="BR67" i="8"/>
  <c r="BR68" i="8"/>
  <c r="BR69" i="8"/>
  <c r="BR70" i="8"/>
  <c r="BR71" i="8"/>
  <c r="BR72" i="8"/>
  <c r="BR73" i="8"/>
  <c r="BR74" i="8"/>
  <c r="BR75" i="8"/>
  <c r="BR76" i="8"/>
  <c r="BR77" i="8"/>
  <c r="BR78" i="8"/>
  <c r="BR79" i="8"/>
  <c r="BR80" i="8"/>
  <c r="BR81" i="8"/>
  <c r="BR82" i="8"/>
  <c r="BR83" i="8"/>
  <c r="BR84" i="8"/>
  <c r="BR85" i="8"/>
  <c r="BR86" i="8"/>
  <c r="BR87" i="8"/>
  <c r="BR88" i="8"/>
  <c r="BR89" i="8"/>
  <c r="BR90" i="8"/>
  <c r="BR91" i="8"/>
  <c r="BR92" i="8"/>
  <c r="BR93" i="8"/>
  <c r="BR94" i="8"/>
  <c r="BR95" i="8"/>
  <c r="BR96" i="8"/>
  <c r="BR97" i="8"/>
  <c r="BR98" i="8"/>
  <c r="BR99" i="8"/>
  <c r="BR100" i="8"/>
  <c r="BR101" i="8"/>
  <c r="BR102" i="8"/>
  <c r="BR23" i="8"/>
  <c r="BR24" i="8"/>
  <c r="BR25" i="8"/>
  <c r="BR26" i="8"/>
  <c r="BR27" i="8"/>
  <c r="BR28" i="8"/>
  <c r="BR29" i="8"/>
  <c r="BR30" i="8"/>
  <c r="BR31" i="8"/>
  <c r="BR32" i="8"/>
  <c r="BR33" i="8"/>
  <c r="BR34" i="8"/>
  <c r="BR35" i="8"/>
  <c r="BR36" i="8"/>
  <c r="BR37" i="8"/>
  <c r="BR38" i="8"/>
  <c r="BR39" i="8"/>
  <c r="BR40" i="8"/>
  <c r="BR41" i="8"/>
  <c r="BR42" i="8"/>
  <c r="BR43" i="8"/>
  <c r="BR44" i="8"/>
  <c r="BR45" i="8"/>
  <c r="BR46" i="8"/>
  <c r="BR47" i="8"/>
  <c r="BR48" i="8"/>
  <c r="BR49" i="8"/>
  <c r="BR50" i="8"/>
  <c r="BR51" i="8"/>
  <c r="BJ2" i="8"/>
  <c r="BN2" i="8"/>
  <c r="BO2" i="8"/>
  <c r="BJ3" i="8"/>
  <c r="BN3" i="8"/>
  <c r="BO3" i="8"/>
  <c r="BJ4" i="8"/>
  <c r="BN4" i="8"/>
  <c r="BO4" i="8"/>
  <c r="BJ5" i="8"/>
  <c r="BN5" i="8"/>
  <c r="BO5" i="8"/>
  <c r="BJ6" i="8"/>
  <c r="BN6" i="8"/>
  <c r="BO6" i="8"/>
  <c r="BJ7" i="8"/>
  <c r="BN7" i="8"/>
  <c r="BO7" i="8"/>
  <c r="BJ8" i="8"/>
  <c r="BN8" i="8"/>
  <c r="BO8" i="8"/>
  <c r="BJ9" i="8"/>
  <c r="BN9" i="8"/>
  <c r="BO9" i="8"/>
  <c r="BJ10" i="8"/>
  <c r="BN10" i="8"/>
  <c r="BO10" i="8"/>
  <c r="BJ11" i="8"/>
  <c r="BN11" i="8"/>
  <c r="BO11" i="8"/>
  <c r="BJ12" i="8"/>
  <c r="BN12" i="8"/>
  <c r="BO12" i="8"/>
  <c r="BJ13" i="8"/>
  <c r="BN13" i="8"/>
  <c r="BO13" i="8"/>
  <c r="BJ14" i="8"/>
  <c r="BN14" i="8"/>
  <c r="BO14" i="8"/>
  <c r="BJ15" i="8"/>
  <c r="BN15" i="8"/>
  <c r="BO15" i="8"/>
  <c r="BJ16" i="8"/>
  <c r="BN16" i="8"/>
  <c r="BO16" i="8"/>
  <c r="BJ17" i="8"/>
  <c r="BN17" i="8"/>
  <c r="BO17" i="8"/>
  <c r="BJ18" i="8"/>
  <c r="BN18" i="8"/>
  <c r="BO18" i="8"/>
  <c r="BJ19" i="8"/>
  <c r="BN19" i="8"/>
  <c r="BO19" i="8"/>
  <c r="BJ20" i="8"/>
  <c r="BN20" i="8"/>
  <c r="BO20" i="8"/>
  <c r="BJ21" i="8"/>
  <c r="BN21" i="8"/>
  <c r="BO21" i="8"/>
  <c r="BJ22" i="8"/>
  <c r="BN22" i="8"/>
  <c r="BO22" i="8"/>
  <c r="BJ23" i="8"/>
  <c r="BN23" i="8"/>
  <c r="BO23" i="8"/>
  <c r="BJ24" i="8"/>
  <c r="BN24" i="8"/>
  <c r="BO24" i="8"/>
  <c r="BJ25" i="8"/>
  <c r="BN25" i="8"/>
  <c r="BO25" i="8"/>
  <c r="BJ26" i="8"/>
  <c r="BN26" i="8"/>
  <c r="BO26" i="8"/>
  <c r="BJ27" i="8"/>
  <c r="BN27" i="8"/>
  <c r="BO27" i="8"/>
  <c r="BJ28" i="8"/>
  <c r="BN28" i="8"/>
  <c r="BO28" i="8"/>
  <c r="BJ29" i="8"/>
  <c r="BN29" i="8"/>
  <c r="BO29" i="8"/>
  <c r="BJ30" i="8"/>
  <c r="BN30" i="8"/>
  <c r="BO30" i="8"/>
  <c r="BJ31" i="8"/>
  <c r="BN31" i="8"/>
  <c r="BO31" i="8"/>
  <c r="BJ32" i="8"/>
  <c r="BN32" i="8"/>
  <c r="BO32" i="8"/>
  <c r="BJ33" i="8"/>
  <c r="BN33" i="8"/>
  <c r="BO33" i="8"/>
  <c r="BJ34" i="8"/>
  <c r="BN34" i="8"/>
  <c r="BO34" i="8"/>
  <c r="BJ35" i="8"/>
  <c r="BN35" i="8"/>
  <c r="BO35" i="8"/>
  <c r="BJ36" i="8"/>
  <c r="BN36" i="8"/>
  <c r="BO36" i="8"/>
  <c r="BJ37" i="8"/>
  <c r="BN37" i="8"/>
  <c r="BO37" i="8"/>
  <c r="BJ38" i="8"/>
  <c r="BN38" i="8"/>
  <c r="BO38" i="8"/>
  <c r="BJ39" i="8"/>
  <c r="BN39" i="8"/>
  <c r="BO39" i="8"/>
  <c r="BJ40" i="8"/>
  <c r="BN40" i="8"/>
  <c r="BO40" i="8"/>
  <c r="BW43" i="8"/>
  <c r="BW56" i="8"/>
  <c r="BW55" i="8"/>
  <c r="BW54" i="8"/>
  <c r="BW53" i="8"/>
  <c r="BW52" i="8"/>
  <c r="BW51" i="8"/>
  <c r="BW50" i="8"/>
  <c r="BW49" i="8"/>
  <c r="BW48" i="8"/>
  <c r="BW47" i="8"/>
  <c r="BW46" i="8"/>
  <c r="BW45" i="8"/>
  <c r="BW44" i="8"/>
  <c r="BW31" i="8"/>
  <c r="BW30" i="8"/>
  <c r="BW29" i="8"/>
  <c r="BW27" i="8"/>
  <c r="BW26" i="8"/>
  <c r="BW25" i="8"/>
  <c r="BW24" i="8"/>
  <c r="BW23" i="8"/>
  <c r="BW22" i="8"/>
  <c r="BW21" i="8"/>
  <c r="BW20" i="8"/>
  <c r="BW19" i="8"/>
  <c r="BW18" i="8"/>
  <c r="BW17" i="8"/>
  <c r="BW16" i="8"/>
  <c r="BW15" i="8"/>
  <c r="BR22" i="8"/>
  <c r="BR21" i="8"/>
  <c r="BR20" i="8"/>
  <c r="BR19" i="8"/>
  <c r="BR18" i="8"/>
  <c r="BR17" i="8"/>
  <c r="BR16" i="8"/>
  <c r="BR15" i="8"/>
  <c r="BR14" i="8"/>
  <c r="BR13" i="8"/>
  <c r="BR12" i="8"/>
  <c r="BR11" i="8"/>
  <c r="BR10" i="8"/>
  <c r="BR9" i="8"/>
  <c r="BR8" i="8"/>
  <c r="BR7" i="8"/>
  <c r="BR6" i="8"/>
  <c r="BR5" i="8"/>
  <c r="BR4" i="8"/>
  <c r="BR3" i="8"/>
  <c r="BR2" i="8"/>
  <c r="BR1" i="8"/>
  <c r="BW63" i="8"/>
  <c r="BW62" i="8"/>
  <c r="BW61" i="8"/>
  <c r="BW60" i="8"/>
  <c r="BW59" i="8"/>
  <c r="BW58" i="8"/>
  <c r="BW57" i="8"/>
  <c r="AV45" i="8"/>
  <c r="AL45" i="8"/>
  <c r="BA44" i="8"/>
  <c r="AX44" i="8"/>
  <c r="AU44" i="8"/>
  <c r="BW42" i="8"/>
  <c r="BW41" i="8"/>
  <c r="BW40" i="8"/>
  <c r="BW39" i="8"/>
  <c r="BW38" i="8"/>
  <c r="BW37" i="8"/>
  <c r="BW36" i="8"/>
  <c r="BW35" i="8"/>
  <c r="BW34" i="8"/>
  <c r="BW33" i="8"/>
  <c r="BW32" i="8"/>
  <c r="BW28" i="8"/>
  <c r="BW14" i="8"/>
  <c r="BW13" i="8"/>
  <c r="BW12" i="8"/>
  <c r="BW11" i="8"/>
  <c r="BW10" i="8"/>
  <c r="BW9" i="8"/>
  <c r="BW8" i="8"/>
  <c r="BW7" i="8"/>
  <c r="BW6" i="8"/>
  <c r="BW5" i="8"/>
  <c r="BW4" i="8"/>
  <c r="BW3" i="8"/>
  <c r="BW2" i="8"/>
</calcChain>
</file>

<file path=xl/sharedStrings.xml><?xml version="1.0" encoding="utf-8"?>
<sst xmlns="http://schemas.openxmlformats.org/spreadsheetml/2006/main" count="692" uniqueCount="392">
  <si>
    <t>事務局記入欄</t>
    <rPh sb="0" eb="3">
      <t>ジムキョク</t>
    </rPh>
    <rPh sb="3" eb="5">
      <t>キニュウ</t>
    </rPh>
    <rPh sb="5" eb="6">
      <t>ラン</t>
    </rPh>
    <phoneticPr fontId="1"/>
  </si>
  <si>
    <t>到着日</t>
    <rPh sb="0" eb="3">
      <t>トウチャクビ</t>
    </rPh>
    <phoneticPr fontId="1"/>
  </si>
  <si>
    <t>整理番号 No.</t>
    <rPh sb="0" eb="2">
      <t>セイリ</t>
    </rPh>
    <rPh sb="2" eb="4">
      <t>バンゴウ</t>
    </rPh>
    <phoneticPr fontId="1"/>
  </si>
  <si>
    <t>連 絡 先</t>
    <rPh sb="0" eb="1">
      <t>レン</t>
    </rPh>
    <rPh sb="2" eb="3">
      <t>ラク</t>
    </rPh>
    <rPh sb="4" eb="5">
      <t>サキ</t>
    </rPh>
    <phoneticPr fontId="1"/>
  </si>
  <si>
    <t>住所</t>
    <rPh sb="0" eb="2">
      <t>ジュウショ</t>
    </rPh>
    <phoneticPr fontId="1"/>
  </si>
  <si>
    <t>対象活動の目的や
始めた経緯</t>
    <rPh sb="9" eb="10">
      <t>ハジ</t>
    </rPh>
    <rPh sb="12" eb="14">
      <t>ケイイ</t>
    </rPh>
    <phoneticPr fontId="1"/>
  </si>
  <si>
    <t>※連携先がある場合に、具体的に記入</t>
    <rPh sb="11" eb="14">
      <t>グタイテキ</t>
    </rPh>
    <phoneticPr fontId="1"/>
  </si>
  <si>
    <t>過去の報道歴</t>
    <rPh sb="3" eb="5">
      <t>ホウドウ</t>
    </rPh>
    <rPh sb="5" eb="6">
      <t>レキ</t>
    </rPh>
    <phoneticPr fontId="1"/>
  </si>
  <si>
    <t>今後の展開予定</t>
    <rPh sb="0" eb="2">
      <t>コンゴ</t>
    </rPh>
    <rPh sb="3" eb="5">
      <t>テンカイ</t>
    </rPh>
    <rPh sb="5" eb="7">
      <t>ヨテイ</t>
    </rPh>
    <phoneticPr fontId="1"/>
  </si>
  <si>
    <t>確認事項</t>
    <rPh sb="0" eb="2">
      <t>カクニン</t>
    </rPh>
    <rPh sb="2" eb="4">
      <t>ジコウ</t>
    </rPh>
    <phoneticPr fontId="1"/>
  </si>
  <si>
    <t>情報公開の可否</t>
    <rPh sb="0" eb="2">
      <t>ジョウホウ</t>
    </rPh>
    <rPh sb="2" eb="4">
      <t>コウカイ</t>
    </rPh>
    <rPh sb="5" eb="7">
      <t>カヒ</t>
    </rPh>
    <phoneticPr fontId="1"/>
  </si>
  <si>
    <t>写真の送付について</t>
    <rPh sb="0" eb="2">
      <t>シャシン</t>
    </rPh>
    <rPh sb="3" eb="5">
      <t>ソウフ</t>
    </rPh>
    <phoneticPr fontId="1"/>
  </si>
  <si>
    <t>※活動の様子や実績がわかる写真があれば、5枚程度をお送りください。</t>
    <rPh sb="1" eb="3">
      <t>カツドウ</t>
    </rPh>
    <rPh sb="4" eb="6">
      <t>ヨウス</t>
    </rPh>
    <rPh sb="7" eb="9">
      <t>ジッセキ</t>
    </rPh>
    <rPh sb="13" eb="15">
      <t>シャシン</t>
    </rPh>
    <rPh sb="21" eb="22">
      <t>マイ</t>
    </rPh>
    <rPh sb="22" eb="24">
      <t>テイド</t>
    </rPh>
    <rPh sb="26" eb="27">
      <t>オク</t>
    </rPh>
    <phoneticPr fontId="1"/>
  </si>
  <si>
    <t>参考資料の送付について</t>
    <rPh sb="0" eb="2">
      <t>サンコウ</t>
    </rPh>
    <rPh sb="2" eb="4">
      <t>シリョウ</t>
    </rPh>
    <rPh sb="5" eb="7">
      <t>ソウフ</t>
    </rPh>
    <phoneticPr fontId="1"/>
  </si>
  <si>
    <t>（注）応募用紙は返却いたしませんので、必要な場合は写しを取ってお送りください。</t>
    <rPh sb="1" eb="2">
      <t>チュウ</t>
    </rPh>
    <rPh sb="19" eb="21">
      <t>ヒツヨウ</t>
    </rPh>
    <rPh sb="22" eb="24">
      <t>バアイ</t>
    </rPh>
    <rPh sb="25" eb="26">
      <t>ウツ</t>
    </rPh>
    <rPh sb="28" eb="29">
      <t>ト</t>
    </rPh>
    <rPh sb="32" eb="33">
      <t>オク</t>
    </rPh>
    <phoneticPr fontId="1"/>
  </si>
  <si>
    <t>推薦対象活動の概要</t>
    <rPh sb="0" eb="2">
      <t>スイセン</t>
    </rPh>
    <rPh sb="2" eb="4">
      <t>タイショウ</t>
    </rPh>
    <rPh sb="4" eb="6">
      <t>カツドウ</t>
    </rPh>
    <rPh sb="7" eb="9">
      <t>ガイヨウ</t>
    </rPh>
    <phoneticPr fontId="1"/>
  </si>
  <si>
    <t>活動の継続年数</t>
    <rPh sb="0" eb="2">
      <t>カツドウ</t>
    </rPh>
    <rPh sb="3" eb="5">
      <t>ケイゾク</t>
    </rPh>
    <rPh sb="5" eb="7">
      <t>ネンスウ</t>
    </rPh>
    <phoneticPr fontId="1"/>
  </si>
  <si>
    <t>※○○活動（～県～市）、△△体験会の開催（～県～郡）など、活動地域と内容がわかるように記入</t>
    <rPh sb="7" eb="8">
      <t>ケン</t>
    </rPh>
    <rPh sb="9" eb="10">
      <t>シ</t>
    </rPh>
    <rPh sb="16" eb="17">
      <t>カイ</t>
    </rPh>
    <rPh sb="22" eb="23">
      <t>ケン</t>
    </rPh>
    <rPh sb="24" eb="25">
      <t>グン</t>
    </rPh>
    <rPh sb="29" eb="31">
      <t>カツドウ</t>
    </rPh>
    <rPh sb="31" eb="33">
      <t>チイキ</t>
    </rPh>
    <rPh sb="34" eb="36">
      <t>ナイヨウ</t>
    </rPh>
    <rPh sb="43" eb="44">
      <t>キ</t>
    </rPh>
    <rPh sb="44" eb="45">
      <t>ニュウ</t>
    </rPh>
    <phoneticPr fontId="1"/>
  </si>
  <si>
    <t>推薦対象活動の詳細</t>
    <rPh sb="0" eb="2">
      <t>スイセン</t>
    </rPh>
    <rPh sb="2" eb="4">
      <t>タイショウ</t>
    </rPh>
    <rPh sb="4" eb="6">
      <t>カツドウ</t>
    </rPh>
    <rPh sb="7" eb="9">
      <t>ショウサイ</t>
    </rPh>
    <phoneticPr fontId="1"/>
  </si>
  <si>
    <t>若い世代を中心とした食育の推進</t>
  </si>
  <si>
    <t>健康寿命の延伸につながる食育の推進</t>
  </si>
  <si>
    <t>食の循環や環境を意識した食育の推進</t>
  </si>
  <si>
    <t>役 職 名</t>
    <rPh sb="0" eb="1">
      <t>ヤク</t>
    </rPh>
    <rPh sb="2" eb="3">
      <t>ショク</t>
    </rPh>
    <rPh sb="4" eb="5">
      <t>メイ</t>
    </rPh>
    <phoneticPr fontId="1"/>
  </si>
  <si>
    <t>所 属</t>
    <rPh sb="0" eb="1">
      <t>ショ</t>
    </rPh>
    <rPh sb="2" eb="3">
      <t>ゾク</t>
    </rPh>
    <phoneticPr fontId="1"/>
  </si>
  <si>
    <t>日</t>
    <rPh sb="0" eb="1">
      <t>ニチ</t>
    </rPh>
    <phoneticPr fontId="1"/>
  </si>
  <si>
    <t>月</t>
    <rPh sb="0" eb="1">
      <t>ゲツ</t>
    </rPh>
    <phoneticPr fontId="1"/>
  </si>
  <si>
    <t>活 動 名</t>
    <rPh sb="0" eb="1">
      <t>カツ</t>
    </rPh>
    <rPh sb="2" eb="3">
      <t>ドウ</t>
    </rPh>
    <rPh sb="4" eb="5">
      <t>メイ</t>
    </rPh>
    <phoneticPr fontId="1"/>
  </si>
  <si>
    <r>
      <t>連絡先 eメールアドレス</t>
    </r>
    <r>
      <rPr>
        <b/>
        <sz val="6"/>
        <rFont val="メイリオ"/>
        <family val="3"/>
        <charset val="128"/>
      </rPr>
      <t/>
    </r>
    <rPh sb="0" eb="3">
      <t>レンラクサキ</t>
    </rPh>
    <phoneticPr fontId="1"/>
  </si>
  <si>
    <t>）</t>
    <phoneticPr fontId="1"/>
  </si>
  <si>
    <t>年</t>
    <rPh sb="0" eb="1">
      <t>ネン</t>
    </rPh>
    <phoneticPr fontId="1"/>
  </si>
  <si>
    <t>対象活動の
概要や特徴</t>
    <rPh sb="6" eb="8">
      <t>ガイヨウ</t>
    </rPh>
    <rPh sb="9" eb="11">
      <t>トクチョウ</t>
    </rPh>
    <phoneticPr fontId="1"/>
  </si>
  <si>
    <t>人</t>
    <rPh sb="0" eb="1">
      <t>ニン</t>
    </rPh>
    <phoneticPr fontId="1"/>
  </si>
  <si>
    <t>有</t>
    <rPh sb="0" eb="1">
      <t>アリ</t>
    </rPh>
    <phoneticPr fontId="1"/>
  </si>
  <si>
    <t>無</t>
    <rPh sb="0" eb="1">
      <t>ナ</t>
    </rPh>
    <phoneticPr fontId="1"/>
  </si>
  <si>
    <t>活動で
使用する資料</t>
    <rPh sb="0" eb="2">
      <t>カツドウ</t>
    </rPh>
    <rPh sb="4" eb="6">
      <t>シヨウ</t>
    </rPh>
    <rPh sb="8" eb="10">
      <t>シリョウ</t>
    </rPh>
    <phoneticPr fontId="1"/>
  </si>
  <si>
    <t>※活動で使用するために作成された資料などがあれば、Ａ４サイズにしてコピー3点程度をお送りください。</t>
    <rPh sb="1" eb="3">
      <t>カツドウ</t>
    </rPh>
    <rPh sb="4" eb="6">
      <t>シヨウ</t>
    </rPh>
    <rPh sb="11" eb="13">
      <t>サクセイ</t>
    </rPh>
    <phoneticPr fontId="1"/>
  </si>
  <si>
    <t>直近１年間の
参加対象・人数（*2）
※複数回答可</t>
    <rPh sb="0" eb="1">
      <t>チョク</t>
    </rPh>
    <rPh sb="1" eb="2">
      <t>チカ</t>
    </rPh>
    <rPh sb="3" eb="4">
      <t>ネン</t>
    </rPh>
    <rPh sb="4" eb="5">
      <t>カン</t>
    </rPh>
    <rPh sb="7" eb="9">
      <t>サンカ</t>
    </rPh>
    <rPh sb="9" eb="11">
      <t>タイショウ</t>
    </rPh>
    <rPh sb="12" eb="14">
      <t>ニンズウ</t>
    </rPh>
    <phoneticPr fontId="1"/>
  </si>
  <si>
    <t>※どちらかを選んでください。</t>
    <rPh sb="6" eb="7">
      <t>エラ</t>
    </rPh>
    <phoneticPr fontId="1"/>
  </si>
  <si>
    <t>活動の
重点テーマ（*1）</t>
    <rPh sb="0" eb="2">
      <t>カツドウ</t>
    </rPh>
    <phoneticPr fontId="1"/>
  </si>
  <si>
    <t>組</t>
    <rPh sb="0" eb="1">
      <t>クミ</t>
    </rPh>
    <phoneticPr fontId="1"/>
  </si>
  <si>
    <t>４‐高校生</t>
    <rPh sb="2" eb="5">
      <t>コウコウセイ</t>
    </rPh>
    <phoneticPr fontId="1"/>
  </si>
  <si>
    <t>６‐大人（概ね20～30代）</t>
    <rPh sb="5" eb="6">
      <t>オオム</t>
    </rPh>
    <rPh sb="12" eb="13">
      <t>ダイ</t>
    </rPh>
    <phoneticPr fontId="1"/>
  </si>
  <si>
    <t>７‐大人（５及び８以外）</t>
    <rPh sb="6" eb="7">
      <t>オヨ</t>
    </rPh>
    <rPh sb="9" eb="11">
      <t>イガイ</t>
    </rPh>
    <phoneticPr fontId="1"/>
  </si>
  <si>
    <t>８‐大人（70歳以上）</t>
    <rPh sb="7" eb="10">
      <t>サイイジョウ</t>
    </rPh>
    <phoneticPr fontId="1"/>
  </si>
  <si>
    <t>食文化の継承に向けた食育の推進</t>
    <rPh sb="1" eb="3">
      <t>ブンカ</t>
    </rPh>
    <rPh sb="4" eb="6">
      <t>ケイショウ</t>
    </rPh>
    <rPh sb="7" eb="8">
      <t>ム</t>
    </rPh>
    <phoneticPr fontId="2"/>
  </si>
  <si>
    <t>情報発信の実績</t>
    <rPh sb="0" eb="2">
      <t>ジョウホウ</t>
    </rPh>
    <rPh sb="2" eb="4">
      <t>ハッシン</t>
    </rPh>
    <rPh sb="5" eb="7">
      <t>ジッセキ</t>
    </rPh>
    <phoneticPr fontId="1"/>
  </si>
  <si>
    <t>活動に関する
効果測定（*3）</t>
    <rPh sb="0" eb="2">
      <t>カツドウ</t>
    </rPh>
    <rPh sb="3" eb="4">
      <t>カン</t>
    </rPh>
    <rPh sb="7" eb="9">
      <t>コウカ</t>
    </rPh>
    <rPh sb="9" eb="11">
      <t>ソクテイ</t>
    </rPh>
    <phoneticPr fontId="1"/>
  </si>
  <si>
    <t>推薦対象活動（推薦調書の記載内容、添付写真など）について、農林水産省が食育推進のためパンフレットや冊子、ホームページ等に掲載することについて</t>
    <rPh sb="0" eb="2">
      <t>スイセン</t>
    </rPh>
    <rPh sb="2" eb="4">
      <t>タイショウ</t>
    </rPh>
    <rPh sb="4" eb="6">
      <t>カツドウ</t>
    </rPh>
    <rPh sb="7" eb="9">
      <t>スイセン</t>
    </rPh>
    <rPh sb="9" eb="11">
      <t>チョウショ</t>
    </rPh>
    <rPh sb="12" eb="14">
      <t>キサイ</t>
    </rPh>
    <rPh sb="14" eb="16">
      <t>ナイヨウ</t>
    </rPh>
    <rPh sb="17" eb="19">
      <t>テンプ</t>
    </rPh>
    <rPh sb="19" eb="21">
      <t>ジャシン</t>
    </rPh>
    <rPh sb="29" eb="31">
      <t>ノウリン</t>
    </rPh>
    <rPh sb="31" eb="34">
      <t>スイサンショウ</t>
    </rPh>
    <rPh sb="35" eb="36">
      <t>ショク</t>
    </rPh>
    <rPh sb="36" eb="37">
      <t>イク</t>
    </rPh>
    <rPh sb="37" eb="39">
      <t>スイシン</t>
    </rPh>
    <rPh sb="49" eb="51">
      <t>サッシ</t>
    </rPh>
    <rPh sb="58" eb="59">
      <t>ナド</t>
    </rPh>
    <rPh sb="60" eb="62">
      <t>ケイサイ</t>
    </rPh>
    <phoneticPr fontId="1"/>
  </si>
  <si>
    <t>推薦対象活動の果たした役割</t>
    <rPh sb="0" eb="2">
      <t>スイセン</t>
    </rPh>
    <rPh sb="2" eb="4">
      <t>タイショウ</t>
    </rPh>
    <rPh sb="4" eb="6">
      <t>カツドウ</t>
    </rPh>
    <rPh sb="7" eb="8">
      <t>ハ</t>
    </rPh>
    <rPh sb="11" eb="13">
      <t>ヤクワリ</t>
    </rPh>
    <phoneticPr fontId="1"/>
  </si>
  <si>
    <t>その他食育を推進</t>
    <rPh sb="2" eb="3">
      <t>タ</t>
    </rPh>
    <rPh sb="3" eb="5">
      <t>ショク</t>
    </rPh>
    <rPh sb="6" eb="8">
      <t>スイシン</t>
    </rPh>
    <phoneticPr fontId="2"/>
  </si>
  <si>
    <t>連絡先</t>
    <rPh sb="0" eb="3">
      <t>レンラクサキ</t>
    </rPh>
    <phoneticPr fontId="1"/>
  </si>
  <si>
    <t>食育推進計画</t>
    <rPh sb="0" eb="1">
      <t>ショク</t>
    </rPh>
    <rPh sb="1" eb="2">
      <t>イク</t>
    </rPh>
    <rPh sb="2" eb="4">
      <t>スイシン</t>
    </rPh>
    <rPh sb="4" eb="6">
      <t>ケイカク</t>
    </rPh>
    <phoneticPr fontId="1"/>
  </si>
  <si>
    <t>単独</t>
    <rPh sb="0" eb="2">
      <t>タンドク</t>
    </rPh>
    <phoneticPr fontId="1"/>
  </si>
  <si>
    <t>（開催回数</t>
    <rPh sb="1" eb="3">
      <t>カイサイ</t>
    </rPh>
    <rPh sb="3" eb="5">
      <t>カイスウ</t>
    </rPh>
    <phoneticPr fontId="1"/>
  </si>
  <si>
    <t>無</t>
    <rPh sb="0" eb="1">
      <t>ナシ</t>
    </rPh>
    <phoneticPr fontId="1"/>
  </si>
  <si>
    <t>回/年）</t>
    <rPh sb="0" eb="1">
      <t>カイ</t>
    </rPh>
    <rPh sb="2" eb="3">
      <t>ネン</t>
    </rPh>
    <phoneticPr fontId="1"/>
  </si>
  <si>
    <t>※評価項目の進捗管理、目標値達成評価について、確認できる資料を添付</t>
    <rPh sb="31" eb="33">
      <t>テンプ</t>
    </rPh>
    <phoneticPr fontId="1"/>
  </si>
  <si>
    <t>※該当の育成プログラムの資料を添付</t>
    <rPh sb="4" eb="6">
      <t>イクセイ</t>
    </rPh>
    <rPh sb="12" eb="14">
      <t>シリョウ</t>
    </rPh>
    <phoneticPr fontId="2"/>
  </si>
  <si>
    <t>担当者名</t>
    <phoneticPr fontId="1"/>
  </si>
  <si>
    <t>ふりがな</t>
    <phoneticPr fontId="1"/>
  </si>
  <si>
    <t>　TEL：</t>
    <phoneticPr fontId="1"/>
  </si>
  <si>
    <t>　FAX：</t>
    <phoneticPr fontId="1"/>
  </si>
  <si>
    <t>１‐未就学児</t>
    <phoneticPr fontId="1"/>
  </si>
  <si>
    <t>２‐親子</t>
    <phoneticPr fontId="1"/>
  </si>
  <si>
    <t>５‐大学生（専門学校等含む）</t>
    <phoneticPr fontId="1"/>
  </si>
  <si>
    <t>９‐会員のみ</t>
    <phoneticPr fontId="1"/>
  </si>
  <si>
    <t>１０‐その他</t>
    <phoneticPr fontId="1"/>
  </si>
  <si>
    <t>（</t>
    <phoneticPr fontId="1"/>
  </si>
  <si>
    <t>年間のべ参加人数　計</t>
    <phoneticPr fontId="1"/>
  </si>
  <si>
    <t>人</t>
    <phoneticPr fontId="1"/>
  </si>
  <si>
    <t>（うち新規</t>
    <phoneticPr fontId="1"/>
  </si>
  <si>
    <t>人、リピーター</t>
    <phoneticPr fontId="1"/>
  </si>
  <si>
    <t>人）</t>
    <phoneticPr fontId="1"/>
  </si>
  <si>
    <t>主な体験活動の
場所(地域)・施設</t>
    <phoneticPr fontId="1"/>
  </si>
  <si>
    <t>連携先・連携内容</t>
    <phoneticPr fontId="1"/>
  </si>
  <si>
    <t>※掲載媒体（新聞、テレビ、雑誌等）の名称、時期を記入（写しがあれば直近のもの３点程度を添付）　</t>
    <phoneticPr fontId="1"/>
  </si>
  <si>
    <t>※今後の連携や展開の方向性・その予定時期、継続のための体制づくり、活動の指導者育成などについて、記入</t>
    <phoneticPr fontId="1"/>
  </si>
  <si>
    <t>参加者アンケートの実施</t>
    <phoneticPr fontId="1"/>
  </si>
  <si>
    <t>※アンケート以外に実施している効果測定があれば記入</t>
    <phoneticPr fontId="1"/>
  </si>
  <si>
    <t>（*1）（*2）（*3）については、②面の詳細記入欄で追記をお願いします。</t>
    <phoneticPr fontId="1"/>
  </si>
  <si>
    <t>①</t>
    <phoneticPr fontId="1"/>
  </si>
  <si>
    <t>（*1）推薦対象活動の重点テーマを実現するために、具体的にどのようなことをしていますか。</t>
    <phoneticPr fontId="1"/>
  </si>
  <si>
    <t>※年間目標の立て方、活動ごとのミーティング開催、連携先や関係者間の情報共有、活用資料などについて記入</t>
    <phoneticPr fontId="1"/>
  </si>
  <si>
    <t>（*2）今年度の活動に至るまでに、推薦対象活動がどのように発展・展開してきたのかを記載してください。</t>
    <phoneticPr fontId="1"/>
  </si>
  <si>
    <t>（*3）参加者アンケートや効果測定を活動の見直しに活用した場合は、具体的に記載してください。</t>
    <phoneticPr fontId="1"/>
  </si>
  <si>
    <t>(３)推薦対象活動において、最もＰＲしたい点についてご記入ください。　</t>
    <phoneticPr fontId="1"/>
  </si>
  <si>
    <t>※事業内容がわかる資料（事業報告、予算書等）、団体に関する資料など3点程度をお送りください。</t>
    <phoneticPr fontId="1"/>
  </si>
  <si>
    <t>個人情報の取扱いについて</t>
    <phoneticPr fontId="1"/>
  </si>
  <si>
    <t>応募の際にご記入いただいた個人情報は、審査および審査にあたっての都道府県関係行政部局への問い合わせ、表彰式招待状の送付、審査結果の通知にのみに活用します。それ以外の目的には一切使用いたしません。応募者の個人情報を応募者の同意無しに業務委託先以外の第三者に開示・提供することはございません（法令等により開示を求められた場合を除く）。お申込に際して取得した個人情報は応募締切後、保存期間経過後に破棄いたします。</t>
    <phoneticPr fontId="1"/>
  </si>
  <si>
    <t>②</t>
    <phoneticPr fontId="1"/>
  </si>
  <si>
    <t>※応募の活動において、下記の６つのうち最も重点をおいているテーマに○をしてください。重点テーマが複数ある場合は、重点をおいているテーマに順位を付してください。</t>
    <phoneticPr fontId="1"/>
  </si>
  <si>
    <t>（具体的に</t>
    <phoneticPr fontId="1"/>
  </si>
  <si>
    <t>複数の取組がある場合、最も長いものを記入</t>
    <phoneticPr fontId="1"/>
  </si>
  <si>
    <t>　　　回、　　　回、累計　　　回</t>
    <phoneticPr fontId="1"/>
  </si>
  <si>
    <t>同意する</t>
    <phoneticPr fontId="1"/>
  </si>
  <si>
    <t>同意しない</t>
    <phoneticPr fontId="1"/>
  </si>
  <si>
    <t>地方公共団体</t>
    <phoneticPr fontId="1"/>
  </si>
  <si>
    <t>都道府県名
（市町村名）</t>
    <phoneticPr fontId="1"/>
  </si>
  <si>
    <t>食育推進計画の策定</t>
    <phoneticPr fontId="1"/>
  </si>
  <si>
    <t>他の総合計画に組込んでいる</t>
    <phoneticPr fontId="1"/>
  </si>
  <si>
    <t>地方自治体のホームページ掲載</t>
    <phoneticPr fontId="1"/>
  </si>
  <si>
    <t>ＵＲＬ（</t>
    <phoneticPr fontId="1"/>
  </si>
  <si>
    <t>）</t>
    <phoneticPr fontId="1"/>
  </si>
  <si>
    <t>・初年度策定</t>
    <phoneticPr fontId="1"/>
  </si>
  <si>
    <t>（</t>
    <phoneticPr fontId="1"/>
  </si>
  <si>
    <t>）年度</t>
    <phoneticPr fontId="1"/>
  </si>
  <si>
    <t>・計画期間</t>
    <phoneticPr fontId="1"/>
  </si>
  <si>
    <t>・改定回数</t>
    <phoneticPr fontId="1"/>
  </si>
  <si>
    <t>）回</t>
    <phoneticPr fontId="1"/>
  </si>
  <si>
    <t>食育推進計画の
推進体制</t>
    <phoneticPr fontId="1"/>
  </si>
  <si>
    <t>条例に基づく食育推進会議又は条例以外の規則や要綱等に基づく会議</t>
    <phoneticPr fontId="1"/>
  </si>
  <si>
    <t>庁内における横断的な会議</t>
    <phoneticPr fontId="1"/>
  </si>
  <si>
    <t>地域における横断的な会議</t>
    <phoneticPr fontId="1"/>
  </si>
  <si>
    <t>食育推進計画の評価</t>
    <phoneticPr fontId="1"/>
  </si>
  <si>
    <t>中核となる人材の育成</t>
    <phoneticPr fontId="1"/>
  </si>
  <si>
    <t>している</t>
    <phoneticPr fontId="1"/>
  </si>
  <si>
    <t>（育成した人数：</t>
    <phoneticPr fontId="1"/>
  </si>
  <si>
    <t>人/年）</t>
    <phoneticPr fontId="1"/>
  </si>
  <si>
    <t>していない</t>
    <phoneticPr fontId="1"/>
  </si>
  <si>
    <t>数量301</t>
    <rPh sb="0" eb="2">
      <t>スウリョウ</t>
    </rPh>
    <phoneticPr fontId="1"/>
  </si>
  <si>
    <t>数量302</t>
    <rPh sb="0" eb="2">
      <t>スウリョウ</t>
    </rPh>
    <phoneticPr fontId="1"/>
  </si>
  <si>
    <t>数量303</t>
    <rPh sb="0" eb="2">
      <t>スウリョウ</t>
    </rPh>
    <phoneticPr fontId="1"/>
  </si>
  <si>
    <t>数量304</t>
    <rPh sb="0" eb="2">
      <t>スウリョウ</t>
    </rPh>
    <phoneticPr fontId="1"/>
  </si>
  <si>
    <t>数量305</t>
    <rPh sb="0" eb="2">
      <t>スウリョウ</t>
    </rPh>
    <phoneticPr fontId="1"/>
  </si>
  <si>
    <t>数量306</t>
    <rPh sb="0" eb="2">
      <t>スウリョウ</t>
    </rPh>
    <phoneticPr fontId="1"/>
  </si>
  <si>
    <t>数量307</t>
    <rPh sb="0" eb="2">
      <t>スウリョウ</t>
    </rPh>
    <phoneticPr fontId="1"/>
  </si>
  <si>
    <t>数量308</t>
    <rPh sb="0" eb="2">
      <t>スウリョウ</t>
    </rPh>
    <phoneticPr fontId="1"/>
  </si>
  <si>
    <t>数量309</t>
    <rPh sb="0" eb="2">
      <t>スウリョウ</t>
    </rPh>
    <phoneticPr fontId="1"/>
  </si>
  <si>
    <t>数量310</t>
    <rPh sb="0" eb="2">
      <t>スウリョウ</t>
    </rPh>
    <phoneticPr fontId="1"/>
  </si>
  <si>
    <t>数量311</t>
    <rPh sb="0" eb="2">
      <t>スウリョウ</t>
    </rPh>
    <phoneticPr fontId="1"/>
  </si>
  <si>
    <t>数量312</t>
    <rPh sb="0" eb="2">
      <t>スウリョウ</t>
    </rPh>
    <phoneticPr fontId="1"/>
  </si>
  <si>
    <t>数量313</t>
    <rPh sb="0" eb="2">
      <t>スウリョウ</t>
    </rPh>
    <phoneticPr fontId="1"/>
  </si>
  <si>
    <t>数量314</t>
    <rPh sb="0" eb="2">
      <t>スウリョウ</t>
    </rPh>
    <phoneticPr fontId="1"/>
  </si>
  <si>
    <t>文字301</t>
    <rPh sb="0" eb="2">
      <t>モジ</t>
    </rPh>
    <phoneticPr fontId="1"/>
  </si>
  <si>
    <t>文字302</t>
    <rPh sb="0" eb="2">
      <t>モジ</t>
    </rPh>
    <phoneticPr fontId="1"/>
  </si>
  <si>
    <t>文字303</t>
    <rPh sb="0" eb="2">
      <t>モジ</t>
    </rPh>
    <phoneticPr fontId="1"/>
  </si>
  <si>
    <t>文字304</t>
    <rPh sb="0" eb="2">
      <t>モジ</t>
    </rPh>
    <phoneticPr fontId="1"/>
  </si>
  <si>
    <t>文字305</t>
    <rPh sb="0" eb="2">
      <t>モジ</t>
    </rPh>
    <phoneticPr fontId="1"/>
  </si>
  <si>
    <t>文字306</t>
    <rPh sb="0" eb="2">
      <t>モジ</t>
    </rPh>
    <phoneticPr fontId="1"/>
  </si>
  <si>
    <t>文字307</t>
    <rPh sb="0" eb="2">
      <t>モジ</t>
    </rPh>
    <phoneticPr fontId="1"/>
  </si>
  <si>
    <t>文字308</t>
    <rPh sb="0" eb="2">
      <t>モジ</t>
    </rPh>
    <phoneticPr fontId="1"/>
  </si>
  <si>
    <t>文字309</t>
    <rPh sb="0" eb="2">
      <t>モジ</t>
    </rPh>
    <phoneticPr fontId="1"/>
  </si>
  <si>
    <t>文字310</t>
    <rPh sb="0" eb="2">
      <t>モジ</t>
    </rPh>
    <phoneticPr fontId="1"/>
  </si>
  <si>
    <t>文字311</t>
    <rPh sb="0" eb="2">
      <t>モジ</t>
    </rPh>
    <phoneticPr fontId="1"/>
  </si>
  <si>
    <t>文字312</t>
    <rPh sb="0" eb="2">
      <t>モジ</t>
    </rPh>
    <phoneticPr fontId="1"/>
  </si>
  <si>
    <t>文字313</t>
    <rPh sb="0" eb="2">
      <t>モジ</t>
    </rPh>
    <phoneticPr fontId="1"/>
  </si>
  <si>
    <t>文字314</t>
    <rPh sb="0" eb="2">
      <t>モジ</t>
    </rPh>
    <phoneticPr fontId="1"/>
  </si>
  <si>
    <t>文字315</t>
    <rPh sb="0" eb="2">
      <t>モジ</t>
    </rPh>
    <phoneticPr fontId="1"/>
  </si>
  <si>
    <t>文字316</t>
    <rPh sb="0" eb="2">
      <t>モジ</t>
    </rPh>
    <phoneticPr fontId="1"/>
  </si>
  <si>
    <t>文字317</t>
    <rPh sb="0" eb="2">
      <t>モジ</t>
    </rPh>
    <phoneticPr fontId="1"/>
  </si>
  <si>
    <t>文字318</t>
    <rPh sb="0" eb="2">
      <t>モジ</t>
    </rPh>
    <phoneticPr fontId="1"/>
  </si>
  <si>
    <t>文字319</t>
    <rPh sb="0" eb="2">
      <t>モジ</t>
    </rPh>
    <phoneticPr fontId="1"/>
  </si>
  <si>
    <t>文字320</t>
    <rPh sb="0" eb="2">
      <t>モジ</t>
    </rPh>
    <phoneticPr fontId="1"/>
  </si>
  <si>
    <t>文字321</t>
    <rPh sb="0" eb="2">
      <t>モジ</t>
    </rPh>
    <phoneticPr fontId="1"/>
  </si>
  <si>
    <t>文字322</t>
    <rPh sb="0" eb="2">
      <t>モジ</t>
    </rPh>
    <phoneticPr fontId="1"/>
  </si>
  <si>
    <t>文字323</t>
    <rPh sb="0" eb="2">
      <t>モジ</t>
    </rPh>
    <phoneticPr fontId="1"/>
  </si>
  <si>
    <t>文字324</t>
    <rPh sb="0" eb="2">
      <t>モジ</t>
    </rPh>
    <phoneticPr fontId="1"/>
  </si>
  <si>
    <t>文字325</t>
    <rPh sb="0" eb="2">
      <t>モジ</t>
    </rPh>
    <phoneticPr fontId="1"/>
  </si>
  <si>
    <t>文字326</t>
    <rPh sb="0" eb="2">
      <t>モジ</t>
    </rPh>
    <phoneticPr fontId="1"/>
  </si>
  <si>
    <t>数量315</t>
    <rPh sb="0" eb="2">
      <t>スウリョウ</t>
    </rPh>
    <phoneticPr fontId="1"/>
  </si>
  <si>
    <t>数量316</t>
    <rPh sb="0" eb="2">
      <t>スウリョウ</t>
    </rPh>
    <phoneticPr fontId="1"/>
  </si>
  <si>
    <t>数量317</t>
    <rPh sb="0" eb="2">
      <t>スウリョウ</t>
    </rPh>
    <phoneticPr fontId="1"/>
  </si>
  <si>
    <t>数量318</t>
    <rPh sb="0" eb="2">
      <t>スウリョウ</t>
    </rPh>
    <phoneticPr fontId="1"/>
  </si>
  <si>
    <t>文字327</t>
    <rPh sb="0" eb="2">
      <t>モジ</t>
    </rPh>
    <phoneticPr fontId="1"/>
  </si>
  <si>
    <t>文字328</t>
    <rPh sb="0" eb="2">
      <t>モジ</t>
    </rPh>
    <phoneticPr fontId="1"/>
  </si>
  <si>
    <t>文字329</t>
    <rPh sb="0" eb="2">
      <t>モジ</t>
    </rPh>
    <phoneticPr fontId="1"/>
  </si>
  <si>
    <t>文字330</t>
    <rPh sb="0" eb="2">
      <t>モジ</t>
    </rPh>
    <phoneticPr fontId="1"/>
  </si>
  <si>
    <t>文字331</t>
    <rPh sb="0" eb="2">
      <t>モジ</t>
    </rPh>
    <phoneticPr fontId="1"/>
  </si>
  <si>
    <t>文字332</t>
    <rPh sb="0" eb="2">
      <t>モジ</t>
    </rPh>
    <phoneticPr fontId="1"/>
  </si>
  <si>
    <t>文字333</t>
    <rPh sb="0" eb="2">
      <t>モジ</t>
    </rPh>
    <phoneticPr fontId="1"/>
  </si>
  <si>
    <t>文字334</t>
    <rPh sb="0" eb="2">
      <t>モジ</t>
    </rPh>
    <phoneticPr fontId="1"/>
  </si>
  <si>
    <t>文字335</t>
    <rPh sb="0" eb="2">
      <t>モジ</t>
    </rPh>
    <phoneticPr fontId="1"/>
  </si>
  <si>
    <t>文字336</t>
    <rPh sb="0" eb="2">
      <t>モジ</t>
    </rPh>
    <phoneticPr fontId="1"/>
  </si>
  <si>
    <t>文字337</t>
    <rPh sb="0" eb="2">
      <t>モジ</t>
    </rPh>
    <phoneticPr fontId="1"/>
  </si>
  <si>
    <t>文字338</t>
    <rPh sb="0" eb="2">
      <t>モジ</t>
    </rPh>
    <phoneticPr fontId="1"/>
  </si>
  <si>
    <t>数量319</t>
    <rPh sb="0" eb="2">
      <t>スウリョウ</t>
    </rPh>
    <phoneticPr fontId="1"/>
  </si>
  <si>
    <t>数量320</t>
    <rPh sb="0" eb="2">
      <t>スウリョウ</t>
    </rPh>
    <phoneticPr fontId="1"/>
  </si>
  <si>
    <t>数量321</t>
    <rPh sb="0" eb="2">
      <t>スウリョウ</t>
    </rPh>
    <phoneticPr fontId="1"/>
  </si>
  <si>
    <t>数量322</t>
    <rPh sb="0" eb="2">
      <t>スウリョウ</t>
    </rPh>
    <phoneticPr fontId="1"/>
  </si>
  <si>
    <t>数量323</t>
    <rPh sb="0" eb="2">
      <t>スウリョウ</t>
    </rPh>
    <phoneticPr fontId="1"/>
  </si>
  <si>
    <t>　　　　－　　　　－</t>
  </si>
  <si>
    <t>@</t>
    <phoneticPr fontId="1"/>
  </si>
  <si>
    <t>〒</t>
    <phoneticPr fontId="1"/>
  </si>
  <si>
    <t>ふりがな</t>
    <phoneticPr fontId="1"/>
  </si>
  <si>
    <t/>
  </si>
  <si>
    <t>コントロールなし</t>
  </si>
  <si>
    <t>無効</t>
  </si>
  <si>
    <t>整数</t>
  </si>
  <si>
    <t>文字列 (長さ指定)</t>
  </si>
  <si>
    <t>すべて</t>
  </si>
  <si>
    <t>リスト</t>
  </si>
  <si>
    <t>●と●の間</t>
  </si>
  <si>
    <t>●以上</t>
  </si>
  <si>
    <t>RB303</t>
  </si>
  <si>
    <t>GB301</t>
  </si>
  <si>
    <t>RB301</t>
  </si>
  <si>
    <t>GB302</t>
  </si>
  <si>
    <t>GB303</t>
  </si>
  <si>
    <t>GB304</t>
  </si>
  <si>
    <t>GB305</t>
  </si>
  <si>
    <t>GB306</t>
  </si>
  <si>
    <t>GB307</t>
  </si>
  <si>
    <t>GB308</t>
  </si>
  <si>
    <t>GB309</t>
  </si>
  <si>
    <t>GB310</t>
  </si>
  <si>
    <t>GB311</t>
  </si>
  <si>
    <t>GB312</t>
  </si>
  <si>
    <t>GB313</t>
  </si>
  <si>
    <t>RB302</t>
  </si>
  <si>
    <t>RB304</t>
  </si>
  <si>
    <t>RB305</t>
  </si>
  <si>
    <t>RB306</t>
  </si>
  <si>
    <t>RB307</t>
  </si>
  <si>
    <t>RB308</t>
  </si>
  <si>
    <t>RB309</t>
  </si>
  <si>
    <t>RB310</t>
  </si>
  <si>
    <t>RB311</t>
  </si>
  <si>
    <t>RB312</t>
  </si>
  <si>
    <t>RB313</t>
  </si>
  <si>
    <t>RB314</t>
  </si>
  <si>
    <t>RB315</t>
  </si>
  <si>
    <t>RB316</t>
  </si>
  <si>
    <t>RB317</t>
  </si>
  <si>
    <t>RB318</t>
  </si>
  <si>
    <t>RB319</t>
  </si>
  <si>
    <t>RB320</t>
  </si>
  <si>
    <t>RB321</t>
  </si>
  <si>
    <t>RB322</t>
  </si>
  <si>
    <t>RB323</t>
  </si>
  <si>
    <t>RB324</t>
  </si>
  <si>
    <t>RB325</t>
  </si>
  <si>
    <t>RB326</t>
  </si>
  <si>
    <t>数量324</t>
    <rPh sb="0" eb="2">
      <t>スウリョウ</t>
    </rPh>
    <phoneticPr fontId="1"/>
  </si>
  <si>
    <t>西暦（</t>
    <rPh sb="0" eb="2">
      <t>セイレキ</t>
    </rPh>
    <phoneticPr fontId="1"/>
  </si>
  <si>
    <t>）年間</t>
    <rPh sb="2" eb="3">
      <t>アイダ</t>
    </rPh>
    <phoneticPr fontId="1"/>
  </si>
  <si>
    <t>３‐小・中学生</t>
    <rPh sb="2" eb="3">
      <t>ショウ</t>
    </rPh>
    <phoneticPr fontId="1"/>
  </si>
  <si>
    <t>※当初活動から、さらに推進してきた活動内容などについて記入</t>
    <phoneticPr fontId="2"/>
  </si>
  <si>
    <t>(１)食育推進計画の目標達成に向けて、推薦対象活動が貢献してきた点について、具体的内容をご記入ください。</t>
    <phoneticPr fontId="1"/>
  </si>
  <si>
    <t>※300字以内で記入</t>
  </si>
  <si>
    <t>※150字以内で記入</t>
    <phoneticPr fontId="1"/>
  </si>
  <si>
    <t>※70字以内で記入</t>
    <phoneticPr fontId="1"/>
  </si>
  <si>
    <t>過去の報道歴</t>
  </si>
  <si>
    <t>活動に関する
効果測定（*3）</t>
  </si>
  <si>
    <t>活動で
使用する資料</t>
  </si>
  <si>
    <t>情報公開の可否</t>
  </si>
  <si>
    <t>写真の送付について</t>
  </si>
  <si>
    <t>参考資料の送付について</t>
  </si>
  <si>
    <t>食育推進計画の策定</t>
  </si>
  <si>
    <t>地方自治体のホームページ掲載</t>
  </si>
  <si>
    <t>条例に基づく食育推進会議又は条例以外の規則や要綱等に基づく会議</t>
  </si>
  <si>
    <t>庁内における横断的な会議</t>
  </si>
  <si>
    <t>地域における横断的な会議</t>
  </si>
  <si>
    <t>食育推進計画の評価</t>
  </si>
  <si>
    <t>中核となる人材の育成</t>
  </si>
  <si>
    <t>1</t>
    <phoneticPr fontId="1"/>
  </si>
  <si>
    <t>31</t>
    <phoneticPr fontId="1"/>
  </si>
  <si>
    <t>7</t>
    <phoneticPr fontId="1"/>
  </si>
  <si>
    <t>8</t>
    <phoneticPr fontId="1"/>
  </si>
  <si>
    <t>○,1,2,3,4,5,6</t>
    <phoneticPr fontId="1"/>
  </si>
  <si>
    <t>プルダウンリストから選択</t>
    <phoneticPr fontId="1"/>
  </si>
  <si>
    <t>0</t>
    <phoneticPr fontId="1"/>
  </si>
  <si>
    <t>ひらがな</t>
  </si>
  <si>
    <t>●以下</t>
  </si>
  <si>
    <t>2017</t>
    <phoneticPr fontId="1"/>
  </si>
  <si>
    <t>2018</t>
    <phoneticPr fontId="1"/>
  </si>
  <si>
    <t>10,11,12,1,2,3</t>
    <phoneticPr fontId="1"/>
  </si>
  <si>
    <t>数値を正しく入力</t>
    <phoneticPr fontId="1"/>
  </si>
  <si>
    <t>4</t>
    <phoneticPr fontId="1"/>
  </si>
  <si>
    <t>302</t>
    <phoneticPr fontId="1"/>
  </si>
  <si>
    <t>300字以内で記入</t>
    <phoneticPr fontId="1"/>
  </si>
  <si>
    <t>1900</t>
    <phoneticPr fontId="1"/>
  </si>
  <si>
    <t>2020</t>
    <phoneticPr fontId="1"/>
  </si>
  <si>
    <t>●と等しい</t>
  </si>
  <si>
    <t>到着年</t>
    <rPh sb="0" eb="2">
      <t>トウチャク</t>
    </rPh>
    <rPh sb="2" eb="3">
      <t>ネン</t>
    </rPh>
    <phoneticPr fontId="1"/>
  </si>
  <si>
    <t>到着月</t>
    <rPh sb="0" eb="2">
      <t>トウチャク</t>
    </rPh>
    <rPh sb="2" eb="3">
      <t>ゲツ</t>
    </rPh>
    <phoneticPr fontId="1"/>
  </si>
  <si>
    <t>到着日</t>
    <rPh sb="0" eb="2">
      <t>トウチャク</t>
    </rPh>
    <rPh sb="2" eb="3">
      <t>ビ</t>
    </rPh>
    <phoneticPr fontId="1"/>
  </si>
  <si>
    <t>事務局記入欄</t>
  </si>
  <si>
    <t>整理番号 No.</t>
  </si>
  <si>
    <t>活動の重点テーマ若い世代を中心とした食育の推進</t>
  </si>
  <si>
    <t>直近１年間の参加対象・人数３‐小・中学生</t>
  </si>
  <si>
    <t>活動の重点テーマ健康寿命の延伸につながる食育の推進</t>
  </si>
  <si>
    <t>活動の重点テーマ食の循環や環境を意識した食育の推進</t>
  </si>
  <si>
    <t>活動の重点テーマ食文化の継承に向けた食育の推進</t>
  </si>
  <si>
    <t>活動の重点テーマその他食育を推進</t>
  </si>
  <si>
    <t>活動の重点テーマその他食育を推進（具体的に</t>
  </si>
  <si>
    <t>直近１年間の参加対象・人数１０‐その他内容</t>
  </si>
  <si>
    <t>直近１年間の参加対象・人数１‐未就学児</t>
  </si>
  <si>
    <t>直近１年間の参加対象・人数２‐親子</t>
  </si>
  <si>
    <t>直近１年間の参加対象・人数４‐高校生</t>
  </si>
  <si>
    <t>直近１年間の参加対象・人数５‐大学生（専門学校等含む）</t>
  </si>
  <si>
    <t>直近１年間の参加対象・人数６‐大人（概ね20～30代）</t>
  </si>
  <si>
    <t>直近１年間の参加対象・人数７‐大人（５及び８以外）</t>
  </si>
  <si>
    <t>直近１年間の参加対象・人数８‐大人（70歳以上）</t>
  </si>
  <si>
    <t>直近１年間の参加対象・人数９‐会員のみ</t>
  </si>
  <si>
    <t>直近１年間の参加対象・人数１０‐その他</t>
  </si>
  <si>
    <t>直近１年間の参加対象・人数年間のべ参加人数　計</t>
  </si>
  <si>
    <t>直近１年間の参加対象・人数（うち新規</t>
  </si>
  <si>
    <t>直近１年間の参加対象・人数人、リピーター</t>
  </si>
  <si>
    <t>所 属</t>
  </si>
  <si>
    <t>役 職 名</t>
  </si>
  <si>
    <t>ふりがな</t>
  </si>
  <si>
    <t>担当者名</t>
  </si>
  <si>
    <t>　TEL：</t>
  </si>
  <si>
    <t>　FAX：</t>
  </si>
  <si>
    <t>〒</t>
  </si>
  <si>
    <t>住所</t>
  </si>
  <si>
    <t>連絡先 eメールアドレス</t>
  </si>
  <si>
    <t>活 動 名</t>
  </si>
  <si>
    <t>対象活動の
概要や特徴</t>
  </si>
  <si>
    <t>対象活動の目的や
始めた経緯</t>
  </si>
  <si>
    <t>活動の継続年数</t>
  </si>
  <si>
    <t>直近1年間の体験活動の回数
（複数の体験についてはそれぞれの回数と累計）　　　　</t>
  </si>
  <si>
    <t>主な体験活動の
場所(地域)・施設</t>
  </si>
  <si>
    <t>連携先・連携内容</t>
  </si>
  <si>
    <t>情報発信の実績</t>
  </si>
  <si>
    <t>今後の展開予定</t>
  </si>
  <si>
    <t>（*1）推薦対象活動の重点テーマを実現するために、具体的にどのようなことをしていますか。</t>
  </si>
  <si>
    <t>（*2）今年度の活動に至るまでに、推薦対象活動がどのように発展・展開してきたのかを記載してください。</t>
  </si>
  <si>
    <t>（*3）参加者アンケートや効果測定を活動の見直しに活用した場合は、具体的に記載してください。</t>
  </si>
  <si>
    <t>(２)推薦対象活動において、工夫している点を具体的内容をご記入ください。</t>
  </si>
  <si>
    <t>(３)推薦対象活動において、最もＰＲしたい点についてご記入ください。　</t>
  </si>
  <si>
    <t>都道府県名
（市町村名）</t>
  </si>
  <si>
    <t>(１)食育推進計画の目標達成に向けて、推薦対象活動が貢献してきた点について、具体的内容をご記入ください。</t>
  </si>
  <si>
    <t>ＵＲＬ（</t>
  </si>
  <si>
    <t>・初年度策定</t>
  </si>
  <si>
    <t>・計画期間</t>
  </si>
  <si>
    <t>・改定回数</t>
  </si>
  <si>
    <t>西暦で入力</t>
    <phoneticPr fontId="1"/>
  </si>
  <si>
    <t>英数４文字です</t>
    <phoneticPr fontId="1"/>
  </si>
  <si>
    <t>71</t>
    <phoneticPr fontId="1"/>
  </si>
  <si>
    <t>70字以内で記入</t>
    <phoneticPr fontId="1"/>
  </si>
  <si>
    <t>152</t>
    <phoneticPr fontId="1"/>
  </si>
  <si>
    <t>150字以内で記入</t>
    <phoneticPr fontId="1"/>
  </si>
  <si>
    <t>有</t>
    <phoneticPr fontId="1"/>
  </si>
  <si>
    <t>無</t>
    <phoneticPr fontId="1"/>
  </si>
  <si>
    <t>R374C15</t>
    <phoneticPr fontId="1"/>
  </si>
  <si>
    <t>R375C18</t>
    <phoneticPr fontId="1"/>
  </si>
  <si>
    <t>R389C9</t>
    <phoneticPr fontId="1"/>
  </si>
  <si>
    <t>R389C15</t>
    <phoneticPr fontId="1"/>
  </si>
  <si>
    <t>有</t>
    <phoneticPr fontId="1"/>
  </si>
  <si>
    <t>無</t>
    <phoneticPr fontId="1"/>
  </si>
  <si>
    <t>同意する</t>
    <phoneticPr fontId="1"/>
  </si>
  <si>
    <t>同意しない</t>
    <phoneticPr fontId="1"/>
  </si>
  <si>
    <t>R330C7</t>
    <phoneticPr fontId="1"/>
  </si>
  <si>
    <t>R330C8</t>
    <phoneticPr fontId="1"/>
  </si>
  <si>
    <t>R331C8</t>
    <phoneticPr fontId="1"/>
  </si>
  <si>
    <t>R336C12</t>
    <phoneticPr fontId="1"/>
  </si>
  <si>
    <t>R336C13</t>
    <phoneticPr fontId="1"/>
  </si>
  <si>
    <t>R337C13</t>
    <phoneticPr fontId="1"/>
  </si>
  <si>
    <t>R338C7</t>
    <phoneticPr fontId="1"/>
  </si>
  <si>
    <t>R338C8</t>
    <phoneticPr fontId="1"/>
  </si>
  <si>
    <t>R339C8</t>
    <phoneticPr fontId="1"/>
  </si>
  <si>
    <t>R374C8</t>
    <phoneticPr fontId="1"/>
  </si>
  <si>
    <t>単独</t>
    <phoneticPr fontId="1"/>
  </si>
  <si>
    <t>R374C9</t>
    <phoneticPr fontId="1"/>
  </si>
  <si>
    <t>R375C19</t>
    <phoneticPr fontId="1"/>
  </si>
  <si>
    <t>R375C24</t>
    <phoneticPr fontId="1"/>
  </si>
  <si>
    <t>R378C27</t>
    <phoneticPr fontId="1"/>
  </si>
  <si>
    <t>R378C28</t>
    <phoneticPr fontId="1"/>
  </si>
  <si>
    <t>R378C39</t>
    <phoneticPr fontId="1"/>
  </si>
  <si>
    <t>R379C27</t>
    <phoneticPr fontId="1"/>
  </si>
  <si>
    <t>R379C28</t>
    <phoneticPr fontId="1"/>
  </si>
  <si>
    <t>R379C39</t>
    <phoneticPr fontId="1"/>
  </si>
  <si>
    <t>R380C27</t>
    <phoneticPr fontId="1"/>
  </si>
  <si>
    <t>R380C28</t>
    <phoneticPr fontId="1"/>
  </si>
  <si>
    <t>R380C39</t>
    <phoneticPr fontId="1"/>
  </si>
  <si>
    <t>R382C8</t>
    <phoneticPr fontId="1"/>
  </si>
  <si>
    <t>R382C9</t>
    <phoneticPr fontId="1"/>
  </si>
  <si>
    <t>R382C15</t>
    <phoneticPr fontId="1"/>
  </si>
  <si>
    <t>R384C8</t>
    <phoneticPr fontId="1"/>
  </si>
  <si>
    <t>している</t>
    <phoneticPr fontId="1"/>
  </si>
  <si>
    <t>R384C9</t>
    <phoneticPr fontId="1"/>
  </si>
  <si>
    <t>していない</t>
    <phoneticPr fontId="1"/>
  </si>
  <si>
    <t>R384C25</t>
    <phoneticPr fontId="1"/>
  </si>
  <si>
    <t>R388C8</t>
    <phoneticPr fontId="1"/>
  </si>
  <si>
    <t>R388C9</t>
    <phoneticPr fontId="1"/>
  </si>
  <si>
    <t>R388C15</t>
    <phoneticPr fontId="1"/>
  </si>
  <si>
    <t>R389C8</t>
    <phoneticPr fontId="1"/>
  </si>
  <si>
    <t>R391C8</t>
    <phoneticPr fontId="1"/>
  </si>
  <si>
    <t>R391C9</t>
    <phoneticPr fontId="1"/>
  </si>
  <si>
    <t>R391C15</t>
    <phoneticPr fontId="1"/>
  </si>
  <si>
    <t>(２)推薦対象活動において、工夫している点について具体的内容をご記入ください。</t>
    <phoneticPr fontId="1"/>
  </si>
  <si>
    <t>多様な暮らしに対応した食育の推進</t>
  </si>
  <si>
    <t>活動の重点テーマ多様な暮らしに対応した食育の推進</t>
  </si>
  <si>
    <t>（様式２－２）地方公共団体記入用</t>
    <rPh sb="1" eb="3">
      <t>ヨウシキ</t>
    </rPh>
    <rPh sb="7" eb="9">
      <t>チホウ</t>
    </rPh>
    <rPh sb="9" eb="11">
      <t>コウキョウ</t>
    </rPh>
    <rPh sb="11" eb="13">
      <t>ダンタイ</t>
    </rPh>
    <phoneticPr fontId="1"/>
  </si>
  <si>
    <t>第４回　食育活動表彰　推薦調書
教育関係者・事業者部門</t>
    <rPh sb="0" eb="1">
      <t>ダイ</t>
    </rPh>
    <rPh sb="2" eb="3">
      <t>カイ</t>
    </rPh>
    <rPh sb="4" eb="6">
      <t>ショク</t>
    </rPh>
    <rPh sb="6" eb="8">
      <t>カツドウ</t>
    </rPh>
    <rPh sb="8" eb="10">
      <t>ヒョウショウ</t>
    </rPh>
    <rPh sb="11" eb="13">
      <t>スイセン</t>
    </rPh>
    <rPh sb="13" eb="15">
      <t>チョウショ</t>
    </rPh>
    <rPh sb="16" eb="18">
      <t>キョウイク</t>
    </rPh>
    <rPh sb="18" eb="20">
      <t>カンケイ</t>
    </rPh>
    <rPh sb="20" eb="21">
      <t>シャ</t>
    </rPh>
    <rPh sb="22" eb="25">
      <t>ジギョウシャ</t>
    </rPh>
    <rPh sb="25" eb="27">
      <t>ブモン</t>
    </rPh>
    <phoneticPr fontId="1"/>
  </si>
  <si>
    <r>
      <t>第４回　食育活動表彰　推薦調書
教育関係者・事業者部門　</t>
    </r>
    <r>
      <rPr>
        <sz val="9"/>
        <color rgb="FF31869B"/>
        <rFont val="ＭＳ Ｐゴシック"/>
        <family val="3"/>
        <charset val="128"/>
      </rPr>
      <t>地方公共団体</t>
    </r>
    <rPh sb="0" eb="1">
      <t>ダイ</t>
    </rPh>
    <rPh sb="2" eb="3">
      <t>カイ</t>
    </rPh>
    <rPh sb="4" eb="6">
      <t>ショク</t>
    </rPh>
    <rPh sb="6" eb="8">
      <t>カツドウ</t>
    </rPh>
    <rPh sb="8" eb="10">
      <t>ヒョウショウ</t>
    </rPh>
    <rPh sb="11" eb="13">
      <t>スイセン</t>
    </rPh>
    <rPh sb="13" eb="15">
      <t>チョウショ</t>
    </rPh>
    <rPh sb="16" eb="18">
      <t>キョウイク</t>
    </rPh>
    <rPh sb="18" eb="20">
      <t>カンケイ</t>
    </rPh>
    <rPh sb="20" eb="21">
      <t>シャ</t>
    </rPh>
    <rPh sb="22" eb="25">
      <t>ジギョウシャ</t>
    </rPh>
    <rPh sb="25" eb="27">
      <t>ブモン</t>
    </rPh>
    <phoneticPr fontId="1"/>
  </si>
  <si>
    <t>直近1年間の食育活動の回数
（複数の体験についてはそれぞれの回数と累計）　　　　</t>
    <rPh sb="0" eb="2">
      <t>チョッキン</t>
    </rPh>
    <rPh sb="3" eb="5">
      <t>ネンカン</t>
    </rPh>
    <rPh sb="6" eb="8">
      <t>ショクイク</t>
    </rPh>
    <rPh sb="8" eb="10">
      <t>カツドウ</t>
    </rPh>
    <rPh sb="11" eb="13">
      <t>カイスウ</t>
    </rPh>
    <rPh sb="15" eb="17">
      <t>フクスウ</t>
    </rPh>
    <rPh sb="18" eb="20">
      <t>タイケン</t>
    </rPh>
    <rPh sb="30" eb="32">
      <t>カイスウ</t>
    </rPh>
    <rPh sb="33" eb="35">
      <t>ルイケイ</t>
    </rPh>
    <phoneticPr fontId="1"/>
  </si>
  <si>
    <t>※資料（冊子）作成、ホームページやＳＮＳなどでの情報発信について、具体的（作成年度、掲載内容、発信内容、年間の発信回数、URL、SNSアカウント名など）に記入</t>
    <rPh sb="72" eb="73">
      <t>ナ</t>
    </rPh>
    <phoneticPr fontId="1"/>
  </si>
  <si>
    <t>※これまで作成した全ての食育推進計画を添付</t>
    <rPh sb="5" eb="7">
      <t>サクセイ</t>
    </rPh>
    <rPh sb="9" eb="10">
      <t>スベ</t>
    </rPh>
    <phoneticPr fontId="1"/>
  </si>
  <si>
    <t>【第４回食育活動表彰運営事務局】　ＣＵＥ株式会社内
（送付先）E-mail：syokuiku-desk@cue-com.jp　（10MB以内）
　　　　　郵送：〒160-0002　東京都新宿区四谷坂町12-21　コモンズビル６階　ＣＵＥ株式会社内「第４回食育活動表彰運営事務局」宛
　　　　　TEL：03-3353-5656（平日 9：30～17：30、土日祝日除く）　　</t>
    <rPh sb="20" eb="22">
      <t>カブシキ</t>
    </rPh>
    <rPh sb="22" eb="24">
      <t>カイシャ</t>
    </rPh>
    <rPh sb="24" eb="25">
      <t>ナイ</t>
    </rPh>
    <rPh sb="68" eb="70">
      <t>イナイ</t>
    </rPh>
    <rPh sb="93" eb="95">
      <t>シンジュク</t>
    </rPh>
    <rPh sb="113" eb="114">
      <t>カイ</t>
    </rPh>
    <rPh sb="118" eb="120">
      <t>カブシキ</t>
    </rPh>
    <rPh sb="120" eb="122">
      <t>カイシャ</t>
    </rPh>
    <rPh sb="122" eb="123">
      <t>ナイ</t>
    </rPh>
    <rPh sb="181" eb="182">
      <t>ノゾ</t>
    </rPh>
    <phoneticPr fontId="1"/>
  </si>
  <si>
    <t>※規則や要綱等及び該当名簿を添付</t>
    <rPh sb="1" eb="3">
      <t>キソク</t>
    </rPh>
    <rPh sb="4" eb="6">
      <t>ヨウコウ</t>
    </rPh>
    <rPh sb="6" eb="7">
      <t>トウ</t>
    </rPh>
    <rPh sb="7" eb="8">
      <t>オヨ</t>
    </rPh>
    <rPh sb="9" eb="1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</si>
</sst>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00\-0000"/>
  </numFmts>
  <fonts count="17" x14ac:knownFonts="1">
    <font>
      <sz val="11"/>
      <name val="ＭＳ Ｐゴシック"/>
      <family val="3"/>
      <charset val="128"/>
    </font>
    <font>
      <sz val="6"/>
      <name val="ＭＳ Ｐゴシック"/>
      <family val="3"/>
      <charset val="128"/>
    </font>
    <font>
      <b/>
      <sz val="6"/>
      <name val="メイリオ"/>
      <family val="3"/>
      <charset val="128"/>
    </font>
    <font>
      <sz val="9"/>
      <name val="ＭＳ Ｐゴシック"/>
      <family val="3"/>
      <charset val="128"/>
    </font>
    <font>
      <sz val="9"/>
      <color theme="1"/>
      <name val="ＭＳ Ｐゴシック"/>
      <family val="3"/>
      <charset val="128"/>
    </font>
    <font>
      <sz val="18"/>
      <color theme="0"/>
      <name val="HGPｺﾞｼｯｸE"/>
      <family val="3"/>
      <charset val="128"/>
    </font>
    <font>
      <sz val="24"/>
      <name val="ＭＳ Ｐゴシック"/>
      <family val="3"/>
      <charset val="128"/>
    </font>
    <font>
      <sz val="9"/>
      <color indexed="10"/>
      <name val="ＭＳ Ｐゴシック"/>
      <family val="3"/>
      <charset val="128"/>
    </font>
    <font>
      <u/>
      <sz val="9"/>
      <name val="ＭＳ Ｐゴシック"/>
      <family val="3"/>
      <charset val="128"/>
    </font>
    <font>
      <b/>
      <sz val="9"/>
      <color rgb="FFFF0000"/>
      <name val="ＭＳ Ｐゴシック"/>
      <family val="3"/>
      <charset val="128"/>
    </font>
    <font>
      <sz val="11"/>
      <name val="ＭＳ ゴシック"/>
      <family val="3"/>
      <charset val="128"/>
    </font>
    <font>
      <sz val="9"/>
      <color rgb="FF000000"/>
      <name val="Meiryo UI"/>
      <family val="3"/>
      <charset val="128"/>
    </font>
    <font>
      <sz val="11"/>
      <color theme="1"/>
      <name val="ＭＳ Ｐゴシック"/>
      <family val="3"/>
      <charset val="128"/>
      <scheme val="minor"/>
    </font>
    <font>
      <sz val="20"/>
      <color rgb="FF31869B"/>
      <name val="HGP創英角ｺﾞｼｯｸUB"/>
      <family val="3"/>
      <charset val="128"/>
    </font>
    <font>
      <sz val="9"/>
      <color rgb="FF31869B"/>
      <name val="ＭＳ Ｐゴシック"/>
      <family val="3"/>
      <charset val="128"/>
    </font>
    <font>
      <sz val="11"/>
      <color rgb="FF31869B"/>
      <name val="ＭＳ Ｐゴシック"/>
      <family val="3"/>
      <charset val="128"/>
    </font>
    <font>
      <u/>
      <sz val="11"/>
      <color rgb="FF31869B"/>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0" tint="-0.14999847407452621"/>
        <bgColor indexed="64"/>
      </patternFill>
    </fill>
    <fill>
      <patternFill patternType="solid">
        <fgColor rgb="FF31869B"/>
        <bgColor indexed="64"/>
      </patternFill>
    </fill>
    <fill>
      <patternFill patternType="solid">
        <fgColor rgb="FFC5D9F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s>
  <cellStyleXfs count="2">
    <xf numFmtId="0" fontId="0" fillId="0" borderId="0">
      <alignment vertical="center"/>
    </xf>
    <xf numFmtId="0" fontId="12" fillId="0" borderId="0">
      <alignment vertical="center"/>
    </xf>
  </cellStyleXfs>
  <cellXfs count="192">
    <xf numFmtId="0" fontId="0" fillId="0" borderId="0" xfId="0">
      <alignment vertical="center"/>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Fill="1" applyAlignment="1" applyProtection="1">
      <alignment vertical="center"/>
    </xf>
    <xf numFmtId="0" fontId="10" fillId="0" borderId="0" xfId="0" applyFont="1" applyFill="1" applyAlignment="1" applyProtection="1">
      <alignment vertical="center"/>
    </xf>
    <xf numFmtId="0" fontId="0" fillId="0" borderId="0" xfId="0" applyFont="1" applyFill="1" applyBorder="1" applyAlignment="1" applyProtection="1">
      <alignment vertical="center"/>
    </xf>
    <xf numFmtId="0" fontId="0" fillId="2" borderId="0" xfId="0" applyFont="1" applyFill="1" applyAlignment="1" applyProtection="1">
      <alignment vertical="center"/>
    </xf>
    <xf numFmtId="0" fontId="3"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4"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0" xfId="0" applyFont="1" applyFill="1" applyAlignment="1" applyProtection="1">
      <alignment vertical="center"/>
    </xf>
    <xf numFmtId="0" fontId="0" fillId="0" borderId="8" xfId="0" applyFont="1" applyBorder="1" applyAlignment="1" applyProtection="1">
      <alignment vertical="center"/>
    </xf>
    <xf numFmtId="0" fontId="3" fillId="2" borderId="10" xfId="0" applyFont="1" applyFill="1" applyBorder="1" applyAlignment="1" applyProtection="1">
      <alignment vertical="center"/>
    </xf>
    <xf numFmtId="0" fontId="0" fillId="2" borderId="10"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14"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xf>
    <xf numFmtId="0" fontId="3" fillId="2" borderId="9" xfId="0" applyFont="1" applyFill="1" applyBorder="1" applyAlignment="1" applyProtection="1">
      <alignment vertical="center"/>
    </xf>
    <xf numFmtId="0" fontId="3" fillId="2" borderId="5"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8" xfId="0" applyFont="1" applyFill="1" applyBorder="1" applyAlignment="1" applyProtection="1">
      <alignment vertical="center"/>
    </xf>
    <xf numFmtId="0" fontId="3" fillId="2" borderId="0" xfId="0" applyFont="1" applyFill="1" applyBorder="1" applyAlignment="1" applyProtection="1">
      <alignment vertical="center"/>
    </xf>
    <xf numFmtId="0" fontId="0" fillId="2" borderId="6" xfId="0" applyFont="1" applyFill="1" applyBorder="1" applyAlignment="1" applyProtection="1">
      <alignment vertical="center"/>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vertical="center"/>
    </xf>
    <xf numFmtId="0" fontId="0" fillId="2" borderId="1"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7" xfId="0" applyFont="1" applyFill="1" applyBorder="1" applyAlignment="1" applyProtection="1">
      <alignment vertical="center" wrapText="1"/>
    </xf>
    <xf numFmtId="0" fontId="0" fillId="2" borderId="8" xfId="0" applyFont="1" applyFill="1" applyBorder="1" applyAlignment="1" applyProtection="1">
      <alignment vertical="center" wrapText="1"/>
    </xf>
    <xf numFmtId="0" fontId="0" fillId="2" borderId="5"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3" fillId="2" borderId="0" xfId="0" applyFont="1" applyFill="1" applyBorder="1" applyAlignment="1" applyProtection="1">
      <alignment vertical="top"/>
    </xf>
    <xf numFmtId="0" fontId="0" fillId="2" borderId="9" xfId="0" applyFont="1" applyFill="1" applyBorder="1" applyAlignment="1" applyProtection="1">
      <alignment vertical="center"/>
    </xf>
    <xf numFmtId="0" fontId="0" fillId="2" borderId="5" xfId="0" applyNumberFormat="1" applyFont="1" applyFill="1" applyBorder="1" applyAlignment="1" applyProtection="1">
      <alignment vertical="center"/>
    </xf>
    <xf numFmtId="0" fontId="7" fillId="2" borderId="0" xfId="0" applyFont="1" applyFill="1" applyBorder="1" applyAlignment="1" applyProtection="1">
      <alignment vertical="center"/>
    </xf>
    <xf numFmtId="0" fontId="3" fillId="2" borderId="5" xfId="0" applyNumberFormat="1" applyFont="1" applyFill="1" applyBorder="1" applyAlignment="1" applyProtection="1">
      <alignment vertical="center"/>
    </xf>
    <xf numFmtId="0" fontId="0" fillId="2" borderId="0" xfId="0" applyNumberFormat="1" applyFont="1" applyFill="1" applyBorder="1" applyAlignment="1" applyProtection="1">
      <alignment vertical="top"/>
    </xf>
    <xf numFmtId="0" fontId="0" fillId="2" borderId="6" xfId="0" applyNumberFormat="1" applyFont="1" applyFill="1" applyBorder="1" applyAlignment="1" applyProtection="1">
      <alignment vertical="top"/>
    </xf>
    <xf numFmtId="0" fontId="3" fillId="2" borderId="1" xfId="0" applyFont="1" applyFill="1" applyBorder="1" applyAlignment="1" applyProtection="1">
      <alignment vertical="center"/>
    </xf>
    <xf numFmtId="0" fontId="8" fillId="2" borderId="2" xfId="0" applyFont="1" applyFill="1" applyBorder="1" applyAlignment="1" applyProtection="1">
      <alignment vertical="center"/>
    </xf>
    <xf numFmtId="0" fontId="0"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3" fillId="2" borderId="2" xfId="0" applyFont="1" applyFill="1" applyBorder="1" applyAlignment="1" applyProtection="1">
      <alignment horizontal="right" vertical="center"/>
    </xf>
    <xf numFmtId="0" fontId="8" fillId="2" borderId="0" xfId="0" applyFont="1" applyFill="1" applyBorder="1" applyAlignment="1" applyProtection="1">
      <alignment vertical="center"/>
    </xf>
    <xf numFmtId="0" fontId="9" fillId="2" borderId="7"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vertical="top"/>
    </xf>
    <xf numFmtId="0" fontId="0" fillId="0" borderId="15" xfId="0" applyFont="1" applyFill="1" applyBorder="1" applyAlignment="1" applyProtection="1">
      <alignment horizontal="center" vertical="center" shrinkToFit="1"/>
      <protection locked="0"/>
    </xf>
    <xf numFmtId="0" fontId="0" fillId="0" borderId="0" xfId="0" applyFont="1" applyBorder="1" applyAlignment="1" applyProtection="1">
      <alignment vertical="center"/>
    </xf>
    <xf numFmtId="0" fontId="0" fillId="5" borderId="0" xfId="0" applyFont="1" applyFill="1" applyAlignment="1" applyProtection="1">
      <alignment vertical="center"/>
      <protection locked="0"/>
    </xf>
    <xf numFmtId="0" fontId="0" fillId="5" borderId="0" xfId="0" applyFont="1" applyFill="1" applyBorder="1" applyAlignment="1" applyProtection="1">
      <alignment vertical="center"/>
      <protection locked="0"/>
    </xf>
    <xf numFmtId="0" fontId="3" fillId="5"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6" borderId="0" xfId="0" applyFont="1" applyFill="1" applyAlignment="1" applyProtection="1">
      <alignment vertical="center"/>
    </xf>
    <xf numFmtId="0" fontId="0" fillId="6" borderId="0" xfId="0" applyFont="1" applyFill="1" applyBorder="1" applyAlignment="1" applyProtection="1">
      <alignment vertical="center"/>
    </xf>
    <xf numFmtId="0" fontId="3" fillId="6" borderId="0" xfId="0" applyFont="1" applyFill="1" applyAlignment="1" applyProtection="1">
      <alignment vertical="center"/>
    </xf>
    <xf numFmtId="0" fontId="3" fillId="2" borderId="2"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14" fillId="2" borderId="14" xfId="0" applyFont="1" applyFill="1" applyBorder="1" applyAlignment="1" applyProtection="1">
      <alignment vertical="center"/>
    </xf>
    <xf numFmtId="0" fontId="14" fillId="2" borderId="8" xfId="0" applyFont="1" applyFill="1" applyBorder="1" applyAlignment="1" applyProtection="1">
      <alignment vertical="center"/>
    </xf>
    <xf numFmtId="0" fontId="14" fillId="2" borderId="3" xfId="0" applyFont="1" applyFill="1" applyBorder="1" applyAlignment="1" applyProtection="1">
      <alignment horizontal="center" vertical="center"/>
    </xf>
    <xf numFmtId="0" fontId="14" fillId="2" borderId="3" xfId="0" applyFont="1" applyFill="1" applyBorder="1" applyAlignment="1" applyProtection="1">
      <alignment vertical="center"/>
    </xf>
    <xf numFmtId="0" fontId="15" fillId="2" borderId="3" xfId="0" applyFont="1" applyFill="1" applyBorder="1" applyAlignment="1" applyProtection="1">
      <alignment vertical="center"/>
    </xf>
    <xf numFmtId="0" fontId="16" fillId="2" borderId="3" xfId="0" applyFont="1" applyFill="1" applyBorder="1" applyAlignment="1" applyProtection="1">
      <alignment vertical="center"/>
    </xf>
    <xf numFmtId="0" fontId="15" fillId="2" borderId="16" xfId="0" applyFont="1" applyFill="1" applyBorder="1" applyAlignment="1" applyProtection="1">
      <alignment vertical="center"/>
    </xf>
    <xf numFmtId="0" fontId="3" fillId="8" borderId="1" xfId="0" applyFont="1" applyFill="1" applyBorder="1" applyAlignment="1" applyProtection="1">
      <alignment vertical="center"/>
    </xf>
    <xf numFmtId="0" fontId="0" fillId="8" borderId="4" xfId="0" applyFont="1" applyFill="1" applyBorder="1" applyAlignment="1" applyProtection="1">
      <alignment vertical="center"/>
    </xf>
    <xf numFmtId="0" fontId="3" fillId="8" borderId="7" xfId="0" applyFont="1" applyFill="1" applyBorder="1" applyAlignment="1" applyProtection="1">
      <alignment vertical="center"/>
    </xf>
    <xf numFmtId="0" fontId="0" fillId="8" borderId="9" xfId="0" applyFont="1" applyFill="1" applyBorder="1" applyAlignment="1" applyProtection="1">
      <alignment vertical="center"/>
    </xf>
    <xf numFmtId="176" fontId="3" fillId="8" borderId="18" xfId="0" applyNumberFormat="1" applyFont="1" applyFill="1" applyBorder="1" applyAlignment="1" applyProtection="1">
      <alignment vertical="center"/>
    </xf>
    <xf numFmtId="176" fontId="0" fillId="8" borderId="10" xfId="0" applyNumberFormat="1" applyFont="1" applyFill="1" applyBorder="1" applyAlignment="1" applyProtection="1">
      <alignment vertical="center"/>
    </xf>
    <xf numFmtId="176" fontId="0" fillId="8" borderId="10" xfId="0" applyNumberFormat="1" applyFont="1" applyFill="1" applyBorder="1" applyAlignment="1" applyProtection="1">
      <alignment vertical="center" wrapText="1"/>
    </xf>
    <xf numFmtId="176" fontId="0" fillId="8" borderId="11" xfId="0" applyNumberFormat="1" applyFont="1" applyFill="1" applyBorder="1" applyAlignment="1" applyProtection="1">
      <alignment vertical="center" wrapText="1"/>
    </xf>
    <xf numFmtId="0" fontId="10" fillId="8" borderId="0" xfId="0" applyFont="1" applyFill="1" applyAlignment="1" applyProtection="1">
      <alignment vertical="center"/>
    </xf>
    <xf numFmtId="0" fontId="10" fillId="8" borderId="0" xfId="0" applyFont="1" applyFill="1" applyBorder="1" applyAlignment="1" applyProtection="1">
      <alignment vertical="center"/>
    </xf>
    <xf numFmtId="0" fontId="10" fillId="3" borderId="0" xfId="0" applyFont="1" applyFill="1" applyAlignment="1" applyProtection="1">
      <alignment vertical="center"/>
    </xf>
    <xf numFmtId="0" fontId="10" fillId="4" borderId="0" xfId="0" applyFont="1" applyFill="1" applyAlignment="1" applyProtection="1">
      <alignment vertical="center"/>
    </xf>
    <xf numFmtId="0" fontId="10" fillId="4" borderId="0" xfId="0" applyFont="1" applyFill="1" applyBorder="1" applyAlignment="1" applyProtection="1">
      <alignment vertical="center"/>
    </xf>
    <xf numFmtId="0" fontId="10" fillId="3" borderId="0" xfId="0" applyFont="1" applyFill="1" applyBorder="1" applyAlignment="1" applyProtection="1">
      <alignment vertical="center"/>
    </xf>
    <xf numFmtId="176" fontId="10" fillId="0" borderId="0" xfId="0" applyNumberFormat="1" applyFont="1" applyFill="1" applyAlignment="1" applyProtection="1">
      <alignment vertical="center"/>
    </xf>
    <xf numFmtId="0" fontId="10" fillId="0" borderId="0" xfId="0" quotePrefix="1" applyFont="1" applyFill="1" applyAlignment="1" applyProtection="1">
      <alignment vertical="center"/>
    </xf>
    <xf numFmtId="0" fontId="10" fillId="0" borderId="0" xfId="0" applyFont="1" applyFill="1" applyProtection="1">
      <alignment vertical="center"/>
    </xf>
    <xf numFmtId="0" fontId="10" fillId="0" borderId="0" xfId="0" applyFont="1" applyFill="1">
      <alignment vertical="center"/>
    </xf>
    <xf numFmtId="0" fontId="10" fillId="0" borderId="0" xfId="0" quotePrefix="1" applyFont="1" applyFill="1">
      <alignment vertical="center"/>
    </xf>
    <xf numFmtId="0" fontId="0" fillId="0" borderId="0" xfId="0" applyFont="1" applyFill="1" applyProtection="1">
      <alignment vertical="center"/>
      <protection locked="0"/>
    </xf>
    <xf numFmtId="0" fontId="0" fillId="0" borderId="0" xfId="0" applyFont="1" applyFill="1" applyProtection="1">
      <alignment vertical="center"/>
    </xf>
    <xf numFmtId="0" fontId="13" fillId="0" borderId="0" xfId="0" applyFont="1" applyFill="1" applyBorder="1" applyAlignment="1" applyProtection="1">
      <alignment wrapText="1"/>
    </xf>
    <xf numFmtId="0" fontId="13" fillId="0" borderId="8" xfId="0" applyFont="1" applyFill="1" applyBorder="1" applyAlignment="1" applyProtection="1">
      <alignment wrapText="1"/>
    </xf>
    <xf numFmtId="0" fontId="0" fillId="0" borderId="3" xfId="0" applyFont="1" applyFill="1" applyBorder="1" applyAlignment="1" applyProtection="1">
      <alignment vertical="center" shrinkToFit="1"/>
      <protection locked="0"/>
    </xf>
    <xf numFmtId="0" fontId="0" fillId="0" borderId="7" xfId="0" applyFont="1" applyFill="1" applyBorder="1" applyAlignment="1" applyProtection="1">
      <alignment vertical="center" shrinkToFit="1"/>
      <protection locked="0"/>
    </xf>
    <xf numFmtId="0" fontId="0" fillId="0" borderId="8" xfId="0" applyFont="1" applyFill="1" applyBorder="1" applyAlignment="1" applyProtection="1">
      <alignment vertical="center" shrinkToFit="1"/>
      <protection locked="0"/>
    </xf>
    <xf numFmtId="0" fontId="0" fillId="0" borderId="9" xfId="0"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shrinkToFit="1"/>
      <protection locked="0"/>
    </xf>
    <xf numFmtId="49" fontId="0" fillId="0" borderId="3" xfId="0" applyNumberFormat="1" applyFont="1" applyFill="1" applyBorder="1" applyAlignment="1" applyProtection="1">
      <alignment vertical="center" shrinkToFit="1"/>
      <protection locked="0"/>
    </xf>
    <xf numFmtId="49" fontId="0" fillId="0" borderId="16" xfId="0" applyNumberFormat="1"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3" fillId="8" borderId="1" xfId="0" applyFont="1" applyFill="1" applyBorder="1" applyAlignment="1" applyProtection="1">
      <alignment horizontal="center" vertical="center"/>
    </xf>
    <xf numFmtId="0" fontId="3" fillId="8" borderId="2" xfId="0" applyFont="1" applyFill="1" applyBorder="1" applyAlignment="1" applyProtection="1">
      <alignment horizontal="center" vertical="center"/>
    </xf>
    <xf numFmtId="0" fontId="3" fillId="8" borderId="4"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3" fillId="8" borderId="8" xfId="0" applyFont="1" applyFill="1" applyBorder="1" applyAlignment="1" applyProtection="1">
      <alignment horizontal="center" vertical="center"/>
    </xf>
    <xf numFmtId="0" fontId="3" fillId="8" borderId="9" xfId="0" applyFont="1" applyFill="1" applyBorder="1" applyAlignment="1" applyProtection="1">
      <alignment horizontal="center" vertical="center"/>
    </xf>
    <xf numFmtId="176" fontId="0" fillId="0" borderId="10" xfId="0" applyNumberFormat="1"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left"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5" fillId="7" borderId="14"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0" fillId="0" borderId="1"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4" fillId="8" borderId="1" xfId="0" applyFont="1" applyFill="1" applyBorder="1" applyAlignment="1" applyProtection="1">
      <alignment horizontal="center" vertical="center" wrapText="1"/>
    </xf>
    <xf numFmtId="0" fontId="4" fillId="8" borderId="2"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 fillId="8" borderId="7" xfId="0" applyFont="1"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0" fillId="0" borderId="1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3" fillId="8" borderId="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0" fillId="0" borderId="14"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3" fillId="8" borderId="5"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6" xfId="0" applyFont="1" applyFill="1" applyBorder="1" applyAlignment="1" applyProtection="1">
      <alignment horizontal="center" vertical="center" wrapText="1"/>
    </xf>
    <xf numFmtId="0" fontId="0" fillId="0" borderId="2"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3" fillId="2" borderId="1"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0" fillId="0" borderId="5"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0" borderId="6" xfId="0" applyNumberFormat="1" applyFont="1" applyFill="1" applyBorder="1" applyAlignment="1" applyProtection="1">
      <alignment vertical="top" wrapText="1"/>
      <protection locked="0"/>
    </xf>
    <xf numFmtId="0" fontId="0" fillId="0" borderId="5"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0" fillId="0" borderId="7" xfId="0" applyNumberFormat="1" applyFont="1" applyFill="1" applyBorder="1" applyAlignment="1" applyProtection="1">
      <alignment vertical="top" wrapText="1"/>
      <protection locked="0"/>
    </xf>
    <xf numFmtId="0" fontId="0" fillId="0" borderId="8" xfId="0" applyNumberFormat="1" applyFont="1" applyFill="1" applyBorder="1" applyAlignment="1" applyProtection="1">
      <alignment vertical="top" wrapText="1"/>
      <protection locked="0"/>
    </xf>
    <xf numFmtId="0" fontId="0" fillId="0" borderId="9" xfId="0" applyNumberFormat="1" applyFont="1" applyFill="1" applyBorder="1" applyAlignment="1" applyProtection="1">
      <alignment vertical="top" wrapText="1"/>
      <protection locked="0"/>
    </xf>
    <xf numFmtId="0" fontId="6"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0" fillId="0" borderId="3" xfId="0" applyFont="1" applyFill="1" applyBorder="1" applyAlignment="1" applyProtection="1">
      <alignment vertical="center" shrinkToFit="1"/>
    </xf>
    <xf numFmtId="0" fontId="0" fillId="0" borderId="3" xfId="0" applyBorder="1" applyAlignment="1" applyProtection="1">
      <alignment vertical="center" shrinkToFit="1"/>
    </xf>
    <xf numFmtId="0" fontId="0" fillId="0" borderId="7" xfId="0" applyFont="1" applyFill="1" applyBorder="1" applyAlignment="1" applyProtection="1">
      <alignment vertical="center" shrinkToFit="1"/>
    </xf>
    <xf numFmtId="0" fontId="0" fillId="0" borderId="8" xfId="0" applyBorder="1" applyAlignment="1" applyProtection="1">
      <alignment vertical="center" shrinkToFit="1"/>
    </xf>
    <xf numFmtId="0" fontId="0" fillId="0" borderId="9" xfId="0" applyBorder="1" applyAlignment="1" applyProtection="1">
      <alignment vertical="center" shrinkToFit="1"/>
    </xf>
    <xf numFmtId="49" fontId="0" fillId="0" borderId="14" xfId="0" applyNumberFormat="1" applyFont="1" applyFill="1" applyBorder="1" applyAlignment="1" applyProtection="1">
      <alignment vertical="center" shrinkToFit="1"/>
    </xf>
    <xf numFmtId="49" fontId="0" fillId="0" borderId="3" xfId="0" applyNumberFormat="1" applyBorder="1" applyAlignment="1" applyProtection="1">
      <alignment vertical="center" shrinkToFit="1"/>
    </xf>
    <xf numFmtId="49" fontId="0" fillId="0" borderId="16" xfId="0" applyNumberFormat="1" applyBorder="1" applyAlignment="1" applyProtection="1">
      <alignment vertical="center" shrinkToFit="1"/>
    </xf>
    <xf numFmtId="0" fontId="3" fillId="8" borderId="0"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6" fillId="0" borderId="5"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0" fontId="3" fillId="0" borderId="0" xfId="0" applyFont="1" applyFill="1" applyBorder="1" applyAlignment="1" applyProtection="1">
      <alignment wrapText="1"/>
    </xf>
    <xf numFmtId="0" fontId="3" fillId="0" borderId="1"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cellXfs>
  <cellStyles count="2">
    <cellStyle name="標準" xfId="0" builtinId="0"/>
    <cellStyle name="標準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5D9F1"/>
      <color rgb="FFCCFF99"/>
      <color rgb="FFFFE699"/>
      <color rgb="FFFF9900"/>
      <color rgb="FFFFCC66"/>
      <color rgb="FF31869B"/>
      <color rgb="FFFFF5D2"/>
      <color rgb="FFE6AF6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BE$13"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E$1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BE$19"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E$4" lockText="1" noThreeD="1"/>
</file>

<file path=xl/ctrlProps/ctrlProp20.xml><?xml version="1.0" encoding="utf-8"?>
<formControlPr xmlns="http://schemas.microsoft.com/office/spreadsheetml/2009/9/main" objectType="Radio" firstButton="1" fmlaLink="$BE$22"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BE$25"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BE$28"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BE$3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E$34"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BE$37"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E$40"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BE$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BE$10"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139700</xdr:colOff>
          <xdr:row>30</xdr:row>
          <xdr:rowOff>0</xdr:rowOff>
        </xdr:from>
        <xdr:to>
          <xdr:col>8</xdr:col>
          <xdr:colOff>38100</xdr:colOff>
          <xdr:row>32</xdr:row>
          <xdr:rowOff>0</xdr:rowOff>
        </xdr:to>
        <xdr:sp macro="" textlink="">
          <xdr:nvSpPr>
            <xdr:cNvPr id="15439" name="GB301" hidden="1">
              <a:extLst>
                <a:ext uri="{63B3BB69-23CF-44E3-9099-C40C66FF867C}">
                  <a14:compatExt spid="_x0000_s15439"/>
                </a:ext>
                <a:ext uri="{FF2B5EF4-FFF2-40B4-BE49-F238E27FC236}">
                  <a16:creationId xmlns:a16="http://schemas.microsoft.com/office/drawing/2014/main" id="{00000000-0008-0000-0000-00004F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31750</xdr:rowOff>
        </xdr:from>
        <xdr:to>
          <xdr:col>8</xdr:col>
          <xdr:colOff>6350</xdr:colOff>
          <xdr:row>30</xdr:row>
          <xdr:rowOff>196850</xdr:rowOff>
        </xdr:to>
        <xdr:sp macro="" textlink="">
          <xdr:nvSpPr>
            <xdr:cNvPr id="15440" name="RB301" hidden="1">
              <a:extLst>
                <a:ext uri="{63B3BB69-23CF-44E3-9099-C40C66FF867C}">
                  <a14:compatExt spid="_x0000_s15440"/>
                </a:ext>
                <a:ext uri="{FF2B5EF4-FFF2-40B4-BE49-F238E27FC236}">
                  <a16:creationId xmlns:a16="http://schemas.microsoft.com/office/drawing/2014/main" id="{00000000-0008-0000-00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31750</xdr:rowOff>
        </xdr:from>
        <xdr:to>
          <xdr:col>8</xdr:col>
          <xdr:colOff>6350</xdr:colOff>
          <xdr:row>31</xdr:row>
          <xdr:rowOff>196850</xdr:rowOff>
        </xdr:to>
        <xdr:sp macro="" textlink="">
          <xdr:nvSpPr>
            <xdr:cNvPr id="15441" name="RB302" hidden="1">
              <a:extLst>
                <a:ext uri="{63B3BB69-23CF-44E3-9099-C40C66FF867C}">
                  <a14:compatExt spid="_x0000_s15441"/>
                </a:ext>
                <a:ext uri="{FF2B5EF4-FFF2-40B4-BE49-F238E27FC236}">
                  <a16:creationId xmlns:a16="http://schemas.microsoft.com/office/drawing/2014/main" id="{00000000-0008-0000-00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139700</xdr:colOff>
          <xdr:row>36</xdr:row>
          <xdr:rowOff>0</xdr:rowOff>
        </xdr:from>
        <xdr:to>
          <xdr:col>13</xdr:col>
          <xdr:colOff>38100</xdr:colOff>
          <xdr:row>38</xdr:row>
          <xdr:rowOff>0</xdr:rowOff>
        </xdr:to>
        <xdr:sp macro="" textlink="">
          <xdr:nvSpPr>
            <xdr:cNvPr id="15442" name="GB302" hidden="1">
              <a:extLst>
                <a:ext uri="{63B3BB69-23CF-44E3-9099-C40C66FF867C}">
                  <a14:compatExt spid="_x0000_s15442"/>
                </a:ext>
                <a:ext uri="{FF2B5EF4-FFF2-40B4-BE49-F238E27FC236}">
                  <a16:creationId xmlns:a16="http://schemas.microsoft.com/office/drawing/2014/main" id="{00000000-0008-0000-0000-000052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36</xdr:row>
          <xdr:rowOff>31750</xdr:rowOff>
        </xdr:from>
        <xdr:to>
          <xdr:col>13</xdr:col>
          <xdr:colOff>6350</xdr:colOff>
          <xdr:row>36</xdr:row>
          <xdr:rowOff>196850</xdr:rowOff>
        </xdr:to>
        <xdr:sp macro="" textlink="">
          <xdr:nvSpPr>
            <xdr:cNvPr id="15443" name="RB303" hidden="1">
              <a:extLst>
                <a:ext uri="{63B3BB69-23CF-44E3-9099-C40C66FF867C}">
                  <a14:compatExt spid="_x0000_s15443"/>
                </a:ext>
                <a:ext uri="{FF2B5EF4-FFF2-40B4-BE49-F238E27FC236}">
                  <a16:creationId xmlns:a16="http://schemas.microsoft.com/office/drawing/2014/main" id="{00000000-0008-0000-00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37</xdr:row>
          <xdr:rowOff>31750</xdr:rowOff>
        </xdr:from>
        <xdr:to>
          <xdr:col>13</xdr:col>
          <xdr:colOff>6350</xdr:colOff>
          <xdr:row>37</xdr:row>
          <xdr:rowOff>196850</xdr:rowOff>
        </xdr:to>
        <xdr:sp macro="" textlink="">
          <xdr:nvSpPr>
            <xdr:cNvPr id="15444" name="RB304" hidden="1">
              <a:extLst>
                <a:ext uri="{63B3BB69-23CF-44E3-9099-C40C66FF867C}">
                  <a14:compatExt spid="_x0000_s15444"/>
                </a:ext>
                <a:ext uri="{FF2B5EF4-FFF2-40B4-BE49-F238E27FC236}">
                  <a16:creationId xmlns:a16="http://schemas.microsoft.com/office/drawing/2014/main" id="{00000000-0008-0000-00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38</xdr:row>
          <xdr:rowOff>0</xdr:rowOff>
        </xdr:from>
        <xdr:to>
          <xdr:col>8</xdr:col>
          <xdr:colOff>38100</xdr:colOff>
          <xdr:row>40</xdr:row>
          <xdr:rowOff>0</xdr:rowOff>
        </xdr:to>
        <xdr:sp macro="" textlink="">
          <xdr:nvSpPr>
            <xdr:cNvPr id="15445" name="GB303" hidden="1">
              <a:extLst>
                <a:ext uri="{63B3BB69-23CF-44E3-9099-C40C66FF867C}">
                  <a14:compatExt spid="_x0000_s15445"/>
                </a:ext>
                <a:ext uri="{FF2B5EF4-FFF2-40B4-BE49-F238E27FC236}">
                  <a16:creationId xmlns:a16="http://schemas.microsoft.com/office/drawing/2014/main" id="{00000000-0008-0000-0000-000055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31750</xdr:rowOff>
        </xdr:from>
        <xdr:to>
          <xdr:col>8</xdr:col>
          <xdr:colOff>6350</xdr:colOff>
          <xdr:row>38</xdr:row>
          <xdr:rowOff>196850</xdr:rowOff>
        </xdr:to>
        <xdr:sp macro="" textlink="">
          <xdr:nvSpPr>
            <xdr:cNvPr id="15446" name="RB305" hidden="1">
              <a:extLst>
                <a:ext uri="{63B3BB69-23CF-44E3-9099-C40C66FF867C}">
                  <a14:compatExt spid="_x0000_s15446"/>
                </a:ext>
                <a:ext uri="{FF2B5EF4-FFF2-40B4-BE49-F238E27FC236}">
                  <a16:creationId xmlns:a16="http://schemas.microsoft.com/office/drawing/2014/main" id="{00000000-0008-0000-00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31750</xdr:rowOff>
        </xdr:from>
        <xdr:to>
          <xdr:col>8</xdr:col>
          <xdr:colOff>6350</xdr:colOff>
          <xdr:row>39</xdr:row>
          <xdr:rowOff>196850</xdr:rowOff>
        </xdr:to>
        <xdr:sp macro="" textlink="">
          <xdr:nvSpPr>
            <xdr:cNvPr id="15447" name="RB306" hidden="1">
              <a:extLst>
                <a:ext uri="{63B3BB69-23CF-44E3-9099-C40C66FF867C}">
                  <a14:compatExt spid="_x0000_s15447"/>
                </a:ext>
                <a:ext uri="{FF2B5EF4-FFF2-40B4-BE49-F238E27FC236}">
                  <a16:creationId xmlns:a16="http://schemas.microsoft.com/office/drawing/2014/main" id="{00000000-0008-0000-00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74</xdr:row>
          <xdr:rowOff>0</xdr:rowOff>
        </xdr:from>
        <xdr:to>
          <xdr:col>15</xdr:col>
          <xdr:colOff>139700</xdr:colOff>
          <xdr:row>75</xdr:row>
          <xdr:rowOff>6350</xdr:rowOff>
        </xdr:to>
        <xdr:sp macro="" textlink="">
          <xdr:nvSpPr>
            <xdr:cNvPr id="15448" name="GB304" hidden="1">
              <a:extLst>
                <a:ext uri="{63B3BB69-23CF-44E3-9099-C40C66FF867C}">
                  <a14:compatExt spid="_x0000_s15448"/>
                </a:ext>
                <a:ext uri="{FF2B5EF4-FFF2-40B4-BE49-F238E27FC236}">
                  <a16:creationId xmlns:a16="http://schemas.microsoft.com/office/drawing/2014/main" id="{00000000-0008-0000-0000-000058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74</xdr:row>
          <xdr:rowOff>31750</xdr:rowOff>
        </xdr:from>
        <xdr:to>
          <xdr:col>9</xdr:col>
          <xdr:colOff>6350</xdr:colOff>
          <xdr:row>74</xdr:row>
          <xdr:rowOff>196850</xdr:rowOff>
        </xdr:to>
        <xdr:sp macro="" textlink="">
          <xdr:nvSpPr>
            <xdr:cNvPr id="15449" name="RB307" hidden="1">
              <a:extLst>
                <a:ext uri="{63B3BB69-23CF-44E3-9099-C40C66FF867C}">
                  <a14:compatExt spid="_x0000_s15449"/>
                </a:ext>
                <a:ext uri="{FF2B5EF4-FFF2-40B4-BE49-F238E27FC236}">
                  <a16:creationId xmlns:a16="http://schemas.microsoft.com/office/drawing/2014/main" id="{00000000-0008-0000-00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74</xdr:row>
          <xdr:rowOff>31750</xdr:rowOff>
        </xdr:from>
        <xdr:to>
          <xdr:col>15</xdr:col>
          <xdr:colOff>6350</xdr:colOff>
          <xdr:row>74</xdr:row>
          <xdr:rowOff>196850</xdr:rowOff>
        </xdr:to>
        <xdr:sp macro="" textlink="">
          <xdr:nvSpPr>
            <xdr:cNvPr id="15450" name="RB308" hidden="1">
              <a:extLst>
                <a:ext uri="{63B3BB69-23CF-44E3-9099-C40C66FF867C}">
                  <a14:compatExt spid="_x0000_s15450"/>
                </a:ext>
                <a:ext uri="{FF2B5EF4-FFF2-40B4-BE49-F238E27FC236}">
                  <a16:creationId xmlns:a16="http://schemas.microsoft.com/office/drawing/2014/main" id="{00000000-0008-0000-00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139700</xdr:colOff>
          <xdr:row>75</xdr:row>
          <xdr:rowOff>0</xdr:rowOff>
        </xdr:from>
        <xdr:to>
          <xdr:col>24</xdr:col>
          <xdr:colOff>139700</xdr:colOff>
          <xdr:row>76</xdr:row>
          <xdr:rowOff>6350</xdr:rowOff>
        </xdr:to>
        <xdr:sp macro="" textlink="">
          <xdr:nvSpPr>
            <xdr:cNvPr id="15451" name="GB305" hidden="1">
              <a:extLst>
                <a:ext uri="{63B3BB69-23CF-44E3-9099-C40C66FF867C}">
                  <a14:compatExt spid="_x0000_s15451"/>
                </a:ext>
                <a:ext uri="{FF2B5EF4-FFF2-40B4-BE49-F238E27FC236}">
                  <a16:creationId xmlns:a16="http://schemas.microsoft.com/office/drawing/2014/main" id="{00000000-0008-0000-0000-00005B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75</xdr:row>
          <xdr:rowOff>31750</xdr:rowOff>
        </xdr:from>
        <xdr:to>
          <xdr:col>19</xdr:col>
          <xdr:colOff>6350</xdr:colOff>
          <xdr:row>75</xdr:row>
          <xdr:rowOff>196850</xdr:rowOff>
        </xdr:to>
        <xdr:sp macro="" textlink="">
          <xdr:nvSpPr>
            <xdr:cNvPr id="15452" name="RB309" hidden="1">
              <a:extLst>
                <a:ext uri="{63B3BB69-23CF-44E3-9099-C40C66FF867C}">
                  <a14:compatExt spid="_x0000_s15452"/>
                </a:ext>
                <a:ext uri="{FF2B5EF4-FFF2-40B4-BE49-F238E27FC236}">
                  <a16:creationId xmlns:a16="http://schemas.microsoft.com/office/drawing/2014/main" id="{00000000-0008-0000-00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75</xdr:row>
          <xdr:rowOff>31750</xdr:rowOff>
        </xdr:from>
        <xdr:to>
          <xdr:col>24</xdr:col>
          <xdr:colOff>6350</xdr:colOff>
          <xdr:row>75</xdr:row>
          <xdr:rowOff>196850</xdr:rowOff>
        </xdr:to>
        <xdr:sp macro="" textlink="">
          <xdr:nvSpPr>
            <xdr:cNvPr id="15453" name="RB310" hidden="1">
              <a:extLst>
                <a:ext uri="{63B3BB69-23CF-44E3-9099-C40C66FF867C}">
                  <a14:compatExt spid="_x0000_s15453"/>
                </a:ext>
                <a:ext uri="{FF2B5EF4-FFF2-40B4-BE49-F238E27FC236}">
                  <a16:creationId xmlns:a16="http://schemas.microsoft.com/office/drawing/2014/main" id="{00000000-0008-0000-00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139700</xdr:colOff>
          <xdr:row>78</xdr:row>
          <xdr:rowOff>0</xdr:rowOff>
        </xdr:from>
        <xdr:to>
          <xdr:col>39</xdr:col>
          <xdr:colOff>139700</xdr:colOff>
          <xdr:row>79</xdr:row>
          <xdr:rowOff>6350</xdr:rowOff>
        </xdr:to>
        <xdr:sp macro="" textlink="">
          <xdr:nvSpPr>
            <xdr:cNvPr id="15454" name="GB306" hidden="1">
              <a:extLst>
                <a:ext uri="{63B3BB69-23CF-44E3-9099-C40C66FF867C}">
                  <a14:compatExt spid="_x0000_s15454"/>
                </a:ext>
                <a:ext uri="{FF2B5EF4-FFF2-40B4-BE49-F238E27FC236}">
                  <a16:creationId xmlns:a16="http://schemas.microsoft.com/office/drawing/2014/main" id="{00000000-0008-0000-0000-00005E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78</xdr:row>
          <xdr:rowOff>31750</xdr:rowOff>
        </xdr:from>
        <xdr:to>
          <xdr:col>28</xdr:col>
          <xdr:colOff>6350</xdr:colOff>
          <xdr:row>78</xdr:row>
          <xdr:rowOff>196850</xdr:rowOff>
        </xdr:to>
        <xdr:sp macro="" textlink="">
          <xdr:nvSpPr>
            <xdr:cNvPr id="15455" name="RB311" hidden="1">
              <a:extLst>
                <a:ext uri="{63B3BB69-23CF-44E3-9099-C40C66FF867C}">
                  <a14:compatExt spid="_x0000_s15455"/>
                </a:ext>
                <a:ext uri="{FF2B5EF4-FFF2-40B4-BE49-F238E27FC236}">
                  <a16:creationId xmlns:a16="http://schemas.microsoft.com/office/drawing/2014/main" id="{00000000-0008-0000-00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78</xdr:row>
          <xdr:rowOff>31750</xdr:rowOff>
        </xdr:from>
        <xdr:to>
          <xdr:col>39</xdr:col>
          <xdr:colOff>6350</xdr:colOff>
          <xdr:row>78</xdr:row>
          <xdr:rowOff>196850</xdr:rowOff>
        </xdr:to>
        <xdr:sp macro="" textlink="">
          <xdr:nvSpPr>
            <xdr:cNvPr id="15456" name="RB312" hidden="1">
              <a:extLst>
                <a:ext uri="{63B3BB69-23CF-44E3-9099-C40C66FF867C}">
                  <a14:compatExt spid="_x0000_s15456"/>
                </a:ext>
                <a:ext uri="{FF2B5EF4-FFF2-40B4-BE49-F238E27FC236}">
                  <a16:creationId xmlns:a16="http://schemas.microsoft.com/office/drawing/2014/main" id="{00000000-0008-0000-00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139700</xdr:colOff>
          <xdr:row>79</xdr:row>
          <xdr:rowOff>0</xdr:rowOff>
        </xdr:from>
        <xdr:to>
          <xdr:col>39</xdr:col>
          <xdr:colOff>139700</xdr:colOff>
          <xdr:row>80</xdr:row>
          <xdr:rowOff>6350</xdr:rowOff>
        </xdr:to>
        <xdr:sp macro="" textlink="">
          <xdr:nvSpPr>
            <xdr:cNvPr id="15457" name="GB307" hidden="1">
              <a:extLst>
                <a:ext uri="{63B3BB69-23CF-44E3-9099-C40C66FF867C}">
                  <a14:compatExt spid="_x0000_s15457"/>
                </a:ext>
                <a:ext uri="{FF2B5EF4-FFF2-40B4-BE49-F238E27FC236}">
                  <a16:creationId xmlns:a16="http://schemas.microsoft.com/office/drawing/2014/main" id="{00000000-0008-0000-0000-00006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79</xdr:row>
          <xdr:rowOff>31750</xdr:rowOff>
        </xdr:from>
        <xdr:to>
          <xdr:col>28</xdr:col>
          <xdr:colOff>6350</xdr:colOff>
          <xdr:row>79</xdr:row>
          <xdr:rowOff>196850</xdr:rowOff>
        </xdr:to>
        <xdr:sp macro="" textlink="">
          <xdr:nvSpPr>
            <xdr:cNvPr id="15458" name="RB313" hidden="1">
              <a:extLst>
                <a:ext uri="{63B3BB69-23CF-44E3-9099-C40C66FF867C}">
                  <a14:compatExt spid="_x0000_s15458"/>
                </a:ext>
                <a:ext uri="{FF2B5EF4-FFF2-40B4-BE49-F238E27FC236}">
                  <a16:creationId xmlns:a16="http://schemas.microsoft.com/office/drawing/2014/main" id="{00000000-0008-0000-00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79</xdr:row>
          <xdr:rowOff>31750</xdr:rowOff>
        </xdr:from>
        <xdr:to>
          <xdr:col>39</xdr:col>
          <xdr:colOff>6350</xdr:colOff>
          <xdr:row>79</xdr:row>
          <xdr:rowOff>196850</xdr:rowOff>
        </xdr:to>
        <xdr:sp macro="" textlink="">
          <xdr:nvSpPr>
            <xdr:cNvPr id="15459" name="RB314" hidden="1">
              <a:extLst>
                <a:ext uri="{63B3BB69-23CF-44E3-9099-C40C66FF867C}">
                  <a14:compatExt spid="_x0000_s15459"/>
                </a:ext>
                <a:ext uri="{FF2B5EF4-FFF2-40B4-BE49-F238E27FC236}">
                  <a16:creationId xmlns:a16="http://schemas.microsoft.com/office/drawing/2014/main" id="{00000000-0008-0000-00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139700</xdr:colOff>
          <xdr:row>80</xdr:row>
          <xdr:rowOff>0</xdr:rowOff>
        </xdr:from>
        <xdr:to>
          <xdr:col>39</xdr:col>
          <xdr:colOff>139700</xdr:colOff>
          <xdr:row>81</xdr:row>
          <xdr:rowOff>6350</xdr:rowOff>
        </xdr:to>
        <xdr:sp macro="" textlink="">
          <xdr:nvSpPr>
            <xdr:cNvPr id="15460" name="GB308" hidden="1">
              <a:extLst>
                <a:ext uri="{63B3BB69-23CF-44E3-9099-C40C66FF867C}">
                  <a14:compatExt spid="_x0000_s15460"/>
                </a:ext>
                <a:ext uri="{FF2B5EF4-FFF2-40B4-BE49-F238E27FC236}">
                  <a16:creationId xmlns:a16="http://schemas.microsoft.com/office/drawing/2014/main" id="{00000000-0008-0000-0000-00006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80</xdr:row>
          <xdr:rowOff>31750</xdr:rowOff>
        </xdr:from>
        <xdr:to>
          <xdr:col>28</xdr:col>
          <xdr:colOff>6350</xdr:colOff>
          <xdr:row>80</xdr:row>
          <xdr:rowOff>196850</xdr:rowOff>
        </xdr:to>
        <xdr:sp macro="" textlink="">
          <xdr:nvSpPr>
            <xdr:cNvPr id="15461" name="RB315" hidden="1">
              <a:extLst>
                <a:ext uri="{63B3BB69-23CF-44E3-9099-C40C66FF867C}">
                  <a14:compatExt spid="_x0000_s15461"/>
                </a:ext>
                <a:ext uri="{FF2B5EF4-FFF2-40B4-BE49-F238E27FC236}">
                  <a16:creationId xmlns:a16="http://schemas.microsoft.com/office/drawing/2014/main" id="{00000000-0008-0000-00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xdr:row>
          <xdr:rowOff>31750</xdr:rowOff>
        </xdr:from>
        <xdr:to>
          <xdr:col>39</xdr:col>
          <xdr:colOff>6350</xdr:colOff>
          <xdr:row>80</xdr:row>
          <xdr:rowOff>196850</xdr:rowOff>
        </xdr:to>
        <xdr:sp macro="" textlink="">
          <xdr:nvSpPr>
            <xdr:cNvPr id="15462" name="RB316" hidden="1">
              <a:extLst>
                <a:ext uri="{63B3BB69-23CF-44E3-9099-C40C66FF867C}">
                  <a14:compatExt spid="_x0000_s15462"/>
                </a:ext>
                <a:ext uri="{FF2B5EF4-FFF2-40B4-BE49-F238E27FC236}">
                  <a16:creationId xmlns:a16="http://schemas.microsoft.com/office/drawing/2014/main" id="{00000000-0008-0000-00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82</xdr:row>
          <xdr:rowOff>0</xdr:rowOff>
        </xdr:from>
        <xdr:to>
          <xdr:col>15</xdr:col>
          <xdr:colOff>139700</xdr:colOff>
          <xdr:row>83</xdr:row>
          <xdr:rowOff>6350</xdr:rowOff>
        </xdr:to>
        <xdr:sp macro="" textlink="">
          <xdr:nvSpPr>
            <xdr:cNvPr id="15463" name="GB309" hidden="1">
              <a:extLst>
                <a:ext uri="{63B3BB69-23CF-44E3-9099-C40C66FF867C}">
                  <a14:compatExt spid="_x0000_s15463"/>
                </a:ext>
                <a:ext uri="{FF2B5EF4-FFF2-40B4-BE49-F238E27FC236}">
                  <a16:creationId xmlns:a16="http://schemas.microsoft.com/office/drawing/2014/main" id="{00000000-0008-0000-0000-00006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82</xdr:row>
          <xdr:rowOff>31750</xdr:rowOff>
        </xdr:from>
        <xdr:to>
          <xdr:col>9</xdr:col>
          <xdr:colOff>6350</xdr:colOff>
          <xdr:row>82</xdr:row>
          <xdr:rowOff>196850</xdr:rowOff>
        </xdr:to>
        <xdr:sp macro="" textlink="">
          <xdr:nvSpPr>
            <xdr:cNvPr id="15464" name="RB317" hidden="1">
              <a:extLst>
                <a:ext uri="{63B3BB69-23CF-44E3-9099-C40C66FF867C}">
                  <a14:compatExt spid="_x0000_s15464"/>
                </a:ext>
                <a:ext uri="{FF2B5EF4-FFF2-40B4-BE49-F238E27FC236}">
                  <a16:creationId xmlns:a16="http://schemas.microsoft.com/office/drawing/2014/main" id="{00000000-0008-0000-00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82</xdr:row>
          <xdr:rowOff>31750</xdr:rowOff>
        </xdr:from>
        <xdr:to>
          <xdr:col>15</xdr:col>
          <xdr:colOff>6350</xdr:colOff>
          <xdr:row>82</xdr:row>
          <xdr:rowOff>196850</xdr:rowOff>
        </xdr:to>
        <xdr:sp macro="" textlink="">
          <xdr:nvSpPr>
            <xdr:cNvPr id="15465" name="RB318" hidden="1">
              <a:extLst>
                <a:ext uri="{63B3BB69-23CF-44E3-9099-C40C66FF867C}">
                  <a14:compatExt spid="_x0000_s15465"/>
                </a:ext>
                <a:ext uri="{FF2B5EF4-FFF2-40B4-BE49-F238E27FC236}">
                  <a16:creationId xmlns:a16="http://schemas.microsoft.com/office/drawing/2014/main" id="{00000000-0008-0000-00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84</xdr:row>
          <xdr:rowOff>0</xdr:rowOff>
        </xdr:from>
        <xdr:to>
          <xdr:col>25</xdr:col>
          <xdr:colOff>139700</xdr:colOff>
          <xdr:row>85</xdr:row>
          <xdr:rowOff>6350</xdr:rowOff>
        </xdr:to>
        <xdr:sp macro="" textlink="">
          <xdr:nvSpPr>
            <xdr:cNvPr id="15466" name="GB310" hidden="1">
              <a:extLst>
                <a:ext uri="{63B3BB69-23CF-44E3-9099-C40C66FF867C}">
                  <a14:compatExt spid="_x0000_s15466"/>
                </a:ext>
                <a:ext uri="{FF2B5EF4-FFF2-40B4-BE49-F238E27FC236}">
                  <a16:creationId xmlns:a16="http://schemas.microsoft.com/office/drawing/2014/main" id="{00000000-0008-0000-0000-00006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31750</xdr:rowOff>
        </xdr:from>
        <xdr:to>
          <xdr:col>9</xdr:col>
          <xdr:colOff>6350</xdr:colOff>
          <xdr:row>84</xdr:row>
          <xdr:rowOff>196850</xdr:rowOff>
        </xdr:to>
        <xdr:sp macro="" textlink="">
          <xdr:nvSpPr>
            <xdr:cNvPr id="15467" name="RB319" hidden="1">
              <a:extLst>
                <a:ext uri="{63B3BB69-23CF-44E3-9099-C40C66FF867C}">
                  <a14:compatExt spid="_x0000_s15467"/>
                </a:ext>
                <a:ext uri="{FF2B5EF4-FFF2-40B4-BE49-F238E27FC236}">
                  <a16:creationId xmlns:a16="http://schemas.microsoft.com/office/drawing/2014/main" id="{00000000-0008-0000-00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84</xdr:row>
          <xdr:rowOff>31750</xdr:rowOff>
        </xdr:from>
        <xdr:to>
          <xdr:col>25</xdr:col>
          <xdr:colOff>6350</xdr:colOff>
          <xdr:row>84</xdr:row>
          <xdr:rowOff>196850</xdr:rowOff>
        </xdr:to>
        <xdr:sp macro="" textlink="">
          <xdr:nvSpPr>
            <xdr:cNvPr id="15468" name="RB320" hidden="1">
              <a:extLst>
                <a:ext uri="{63B3BB69-23CF-44E3-9099-C40C66FF867C}">
                  <a14:compatExt spid="_x0000_s15468"/>
                </a:ext>
                <a:ext uri="{FF2B5EF4-FFF2-40B4-BE49-F238E27FC236}">
                  <a16:creationId xmlns:a16="http://schemas.microsoft.com/office/drawing/2014/main" id="{00000000-0008-0000-00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88</xdr:row>
          <xdr:rowOff>0</xdr:rowOff>
        </xdr:from>
        <xdr:to>
          <xdr:col>15</xdr:col>
          <xdr:colOff>139700</xdr:colOff>
          <xdr:row>89</xdr:row>
          <xdr:rowOff>6350</xdr:rowOff>
        </xdr:to>
        <xdr:sp macro="" textlink="">
          <xdr:nvSpPr>
            <xdr:cNvPr id="15469" name="GB311" hidden="1">
              <a:extLst>
                <a:ext uri="{63B3BB69-23CF-44E3-9099-C40C66FF867C}">
                  <a14:compatExt spid="_x0000_s15469"/>
                </a:ext>
                <a:ext uri="{FF2B5EF4-FFF2-40B4-BE49-F238E27FC236}">
                  <a16:creationId xmlns:a16="http://schemas.microsoft.com/office/drawing/2014/main" id="{00000000-0008-0000-0000-00006D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31750</xdr:rowOff>
        </xdr:from>
        <xdr:to>
          <xdr:col>9</xdr:col>
          <xdr:colOff>6350</xdr:colOff>
          <xdr:row>88</xdr:row>
          <xdr:rowOff>196850</xdr:rowOff>
        </xdr:to>
        <xdr:sp macro="" textlink="">
          <xdr:nvSpPr>
            <xdr:cNvPr id="15470" name="RB321" hidden="1">
              <a:extLst>
                <a:ext uri="{63B3BB69-23CF-44E3-9099-C40C66FF867C}">
                  <a14:compatExt spid="_x0000_s15470"/>
                </a:ext>
                <a:ext uri="{FF2B5EF4-FFF2-40B4-BE49-F238E27FC236}">
                  <a16:creationId xmlns:a16="http://schemas.microsoft.com/office/drawing/2014/main" id="{00000000-0008-0000-00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31750</xdr:rowOff>
        </xdr:from>
        <xdr:to>
          <xdr:col>15</xdr:col>
          <xdr:colOff>6350</xdr:colOff>
          <xdr:row>88</xdr:row>
          <xdr:rowOff>196850</xdr:rowOff>
        </xdr:to>
        <xdr:sp macro="" textlink="">
          <xdr:nvSpPr>
            <xdr:cNvPr id="15471" name="RB322" hidden="1">
              <a:extLst>
                <a:ext uri="{63B3BB69-23CF-44E3-9099-C40C66FF867C}">
                  <a14:compatExt spid="_x0000_s15471"/>
                </a:ext>
                <a:ext uri="{FF2B5EF4-FFF2-40B4-BE49-F238E27FC236}">
                  <a16:creationId xmlns:a16="http://schemas.microsoft.com/office/drawing/2014/main" id="{00000000-0008-0000-0000-00006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89</xdr:row>
          <xdr:rowOff>0</xdr:rowOff>
        </xdr:from>
        <xdr:to>
          <xdr:col>15</xdr:col>
          <xdr:colOff>139700</xdr:colOff>
          <xdr:row>90</xdr:row>
          <xdr:rowOff>6350</xdr:rowOff>
        </xdr:to>
        <xdr:sp macro="" textlink="">
          <xdr:nvSpPr>
            <xdr:cNvPr id="15472" name="GB312" hidden="1">
              <a:extLst>
                <a:ext uri="{63B3BB69-23CF-44E3-9099-C40C66FF867C}">
                  <a14:compatExt spid="_x0000_s15472"/>
                </a:ext>
                <a:ext uri="{FF2B5EF4-FFF2-40B4-BE49-F238E27FC236}">
                  <a16:creationId xmlns:a16="http://schemas.microsoft.com/office/drawing/2014/main" id="{00000000-0008-0000-0000-000070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31750</xdr:rowOff>
        </xdr:from>
        <xdr:to>
          <xdr:col>9</xdr:col>
          <xdr:colOff>6350</xdr:colOff>
          <xdr:row>89</xdr:row>
          <xdr:rowOff>196850</xdr:rowOff>
        </xdr:to>
        <xdr:sp macro="" textlink="">
          <xdr:nvSpPr>
            <xdr:cNvPr id="15473" name="RB323" hidden="1">
              <a:extLst>
                <a:ext uri="{63B3BB69-23CF-44E3-9099-C40C66FF867C}">
                  <a14:compatExt spid="_x0000_s15473"/>
                </a:ext>
                <a:ext uri="{FF2B5EF4-FFF2-40B4-BE49-F238E27FC236}">
                  <a16:creationId xmlns:a16="http://schemas.microsoft.com/office/drawing/2014/main" id="{00000000-0008-0000-00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31750</xdr:rowOff>
        </xdr:from>
        <xdr:to>
          <xdr:col>15</xdr:col>
          <xdr:colOff>6350</xdr:colOff>
          <xdr:row>89</xdr:row>
          <xdr:rowOff>196850</xdr:rowOff>
        </xdr:to>
        <xdr:sp macro="" textlink="">
          <xdr:nvSpPr>
            <xdr:cNvPr id="15474" name="RB324" hidden="1">
              <a:extLst>
                <a:ext uri="{63B3BB69-23CF-44E3-9099-C40C66FF867C}">
                  <a14:compatExt spid="_x0000_s15474"/>
                </a:ext>
                <a:ext uri="{FF2B5EF4-FFF2-40B4-BE49-F238E27FC236}">
                  <a16:creationId xmlns:a16="http://schemas.microsoft.com/office/drawing/2014/main" id="{00000000-0008-0000-00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139700</xdr:colOff>
          <xdr:row>91</xdr:row>
          <xdr:rowOff>0</xdr:rowOff>
        </xdr:from>
        <xdr:to>
          <xdr:col>15</xdr:col>
          <xdr:colOff>139700</xdr:colOff>
          <xdr:row>92</xdr:row>
          <xdr:rowOff>6350</xdr:rowOff>
        </xdr:to>
        <xdr:sp macro="" textlink="">
          <xdr:nvSpPr>
            <xdr:cNvPr id="15475" name="GB313" hidden="1">
              <a:extLst>
                <a:ext uri="{63B3BB69-23CF-44E3-9099-C40C66FF867C}">
                  <a14:compatExt spid="_x0000_s15475"/>
                </a:ext>
                <a:ext uri="{FF2B5EF4-FFF2-40B4-BE49-F238E27FC236}">
                  <a16:creationId xmlns:a16="http://schemas.microsoft.com/office/drawing/2014/main" id="{00000000-0008-0000-0000-000073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GB313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31750</xdr:rowOff>
        </xdr:from>
        <xdr:to>
          <xdr:col>9</xdr:col>
          <xdr:colOff>6350</xdr:colOff>
          <xdr:row>91</xdr:row>
          <xdr:rowOff>196850</xdr:rowOff>
        </xdr:to>
        <xdr:sp macro="" textlink="">
          <xdr:nvSpPr>
            <xdr:cNvPr id="15476" name="RB325" hidden="1">
              <a:extLst>
                <a:ext uri="{63B3BB69-23CF-44E3-9099-C40C66FF867C}">
                  <a14:compatExt spid="_x0000_s15476"/>
                </a:ext>
                <a:ext uri="{FF2B5EF4-FFF2-40B4-BE49-F238E27FC236}">
                  <a16:creationId xmlns:a16="http://schemas.microsoft.com/office/drawing/2014/main" id="{00000000-0008-0000-00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31750</xdr:rowOff>
        </xdr:from>
        <xdr:to>
          <xdr:col>15</xdr:col>
          <xdr:colOff>6350</xdr:colOff>
          <xdr:row>91</xdr:row>
          <xdr:rowOff>196850</xdr:rowOff>
        </xdr:to>
        <xdr:sp macro="" textlink="">
          <xdr:nvSpPr>
            <xdr:cNvPr id="15477" name="RB326" hidden="1">
              <a:extLst>
                <a:ext uri="{63B3BB69-23CF-44E3-9099-C40C66FF867C}">
                  <a14:compatExt spid="_x0000_s15477"/>
                </a:ext>
                <a:ext uri="{FF2B5EF4-FFF2-40B4-BE49-F238E27FC236}">
                  <a16:creationId xmlns:a16="http://schemas.microsoft.com/office/drawing/2014/main" id="{00000000-0008-0000-00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G249"/>
  <sheetViews>
    <sheetView showGridLines="0" tabSelected="1" zoomScaleNormal="100" zoomScaleSheetLayoutView="100" workbookViewId="0">
      <selection activeCell="AU3" sqref="AU3:AV3"/>
    </sheetView>
  </sheetViews>
  <sheetFormatPr defaultColWidth="0" defaultRowHeight="21" customHeight="1" zeroHeight="1" x14ac:dyDescent="0.2"/>
  <cols>
    <col min="1" max="1" width="2.6328125" style="5" customWidth="1"/>
    <col min="2" max="55" width="2.6328125" style="4" customWidth="1"/>
    <col min="56" max="56" width="2.6328125" style="5" customWidth="1"/>
    <col min="57" max="57" width="7.453125" style="5" hidden="1" customWidth="1"/>
    <col min="58" max="58" width="8.6328125" style="6" hidden="1" customWidth="1"/>
    <col min="59" max="59" width="29.36328125" style="6" hidden="1" customWidth="1"/>
    <col min="60" max="60" width="8.453125" style="6" hidden="1" customWidth="1"/>
    <col min="61" max="61" width="2.6328125" style="6" hidden="1" customWidth="1"/>
    <col min="62" max="62" width="4.81640625" style="5" hidden="1" customWidth="1"/>
    <col min="63" max="63" width="2.6328125" style="5" hidden="1" customWidth="1"/>
    <col min="64" max="64" width="5.6328125" style="5" hidden="1" customWidth="1"/>
    <col min="65" max="65" width="7.6328125" style="5" hidden="1" customWidth="1"/>
    <col min="66" max="66" width="5.453125" style="5" hidden="1" customWidth="1"/>
    <col min="67" max="67" width="8.6328125" style="5" hidden="1" customWidth="1"/>
    <col min="68" max="68" width="2.6328125" style="5" hidden="1" customWidth="1"/>
    <col min="69" max="69" width="4.6328125" style="5" hidden="1" customWidth="1"/>
    <col min="70" max="70" width="5.6328125" style="5" hidden="1" customWidth="1"/>
    <col min="71" max="71" width="2.6328125" style="5" hidden="1" customWidth="1"/>
    <col min="72" max="72" width="4.6328125" style="5" hidden="1" customWidth="1"/>
    <col min="73" max="73" width="7.90625" style="5" hidden="1" customWidth="1"/>
    <col min="74" max="74" width="2.6328125" style="5" hidden="1" customWidth="1"/>
    <col min="75" max="75" width="7" style="6" hidden="1" customWidth="1"/>
    <col min="76" max="76" width="8.6328125" style="6" hidden="1" customWidth="1"/>
    <col min="77" max="77" width="35" style="6" hidden="1" customWidth="1"/>
    <col min="78" max="79" width="8.6328125" style="6" hidden="1" customWidth="1"/>
    <col min="80" max="80" width="10.90625" style="6" hidden="1" customWidth="1"/>
    <col min="81" max="81" width="11.81640625" style="6" hidden="1" customWidth="1"/>
    <col min="82" max="82" width="5.81640625" style="6" hidden="1" customWidth="1"/>
    <col min="83" max="83" width="23" style="6" hidden="1" customWidth="1"/>
    <col min="84" max="84" width="4.81640625" style="6" hidden="1" customWidth="1"/>
    <col min="85" max="85" width="3.81640625" style="6" hidden="1" customWidth="1"/>
    <col min="86" max="16384" width="9" style="5" hidden="1"/>
  </cols>
  <sheetData>
    <row r="1" spans="2:85" ht="21" customHeight="1" x14ac:dyDescent="0.2">
      <c r="B1" s="3" t="s">
        <v>384</v>
      </c>
      <c r="BA1" s="62"/>
      <c r="BB1" s="62"/>
      <c r="BC1" s="62"/>
      <c r="BE1" s="98"/>
      <c r="BH1" s="99"/>
      <c r="BQ1" s="67">
        <v>299</v>
      </c>
      <c r="BR1" s="67">
        <f t="shared" ref="BR1:BR22" si="0">21*(BQ1-1)</f>
        <v>6258</v>
      </c>
      <c r="BS1" s="67"/>
      <c r="BT1" s="67"/>
      <c r="BU1" s="67"/>
      <c r="BW1" s="95"/>
      <c r="BY1" s="96"/>
      <c r="BZ1" s="96"/>
      <c r="CA1" s="96"/>
      <c r="CB1" s="96"/>
      <c r="CC1" s="97"/>
      <c r="CD1" s="97"/>
      <c r="CE1" s="96"/>
      <c r="CF1" s="96"/>
      <c r="CG1" s="96"/>
    </row>
    <row r="2" spans="2:85" ht="21" customHeight="1" x14ac:dyDescent="0.2">
      <c r="B2" s="100" t="s">
        <v>385</v>
      </c>
      <c r="C2" s="100"/>
      <c r="D2" s="100"/>
      <c r="E2" s="100"/>
      <c r="F2" s="100"/>
      <c r="G2" s="100"/>
      <c r="H2" s="100"/>
      <c r="I2" s="100"/>
      <c r="J2" s="100"/>
      <c r="K2" s="100"/>
      <c r="L2" s="100"/>
      <c r="M2" s="100"/>
      <c r="N2" s="100"/>
      <c r="O2" s="100"/>
      <c r="P2" s="100"/>
      <c r="Q2" s="100"/>
      <c r="R2" s="100"/>
      <c r="S2" s="100"/>
      <c r="T2" s="100"/>
      <c r="U2" s="100"/>
      <c r="V2" s="100"/>
      <c r="W2" s="100"/>
      <c r="X2" s="7"/>
      <c r="Y2" s="7"/>
      <c r="Z2" s="7"/>
      <c r="AA2" s="7"/>
      <c r="AB2" s="7"/>
      <c r="AC2" s="7"/>
      <c r="AD2" s="7"/>
      <c r="AE2" s="7"/>
      <c r="AF2" s="7"/>
      <c r="AG2" s="7"/>
      <c r="AH2" s="7"/>
      <c r="AI2" s="7"/>
      <c r="AJ2" s="7"/>
      <c r="BA2" s="17"/>
      <c r="BB2" s="17"/>
      <c r="BC2" s="17"/>
      <c r="BE2" s="1"/>
      <c r="BF2" s="87" t="s">
        <v>194</v>
      </c>
      <c r="BG2" s="6" t="s">
        <v>241</v>
      </c>
      <c r="BH2" s="6" t="s">
        <v>343</v>
      </c>
      <c r="BI2" s="6">
        <f t="shared" ref="BI2:BI40" si="1">FIND("C",BH2)</f>
        <v>5</v>
      </c>
      <c r="BJ2" s="5">
        <f t="shared" ref="BJ2:BJ40" si="2">VALUE(MID(BH2,2,BI2-2))</f>
        <v>330</v>
      </c>
      <c r="BK2" s="5">
        <f>VALUE(RIGHT(BH2,LEN(BH2)-BI2))+1</f>
        <v>8</v>
      </c>
      <c r="BL2" s="5">
        <v>6909</v>
      </c>
      <c r="BM2" s="5">
        <v>110.25</v>
      </c>
      <c r="BN2" s="5">
        <f t="shared" ref="BN2:BN40" si="3">IF(LEFT($BF2,2)="GB",BL2,BL2+2)</f>
        <v>6909</v>
      </c>
      <c r="BO2" s="5">
        <f t="shared" ref="BO2:BO40" si="4">IF(LEFT($BF2,2)="GB",BM2-5,BM2)</f>
        <v>105.25</v>
      </c>
      <c r="BQ2" s="67">
        <v>300</v>
      </c>
      <c r="BR2" s="67">
        <f t="shared" si="0"/>
        <v>6279</v>
      </c>
      <c r="BS2" s="67"/>
      <c r="BT2" s="67"/>
      <c r="BU2" s="67"/>
      <c r="BW2" s="89" t="str">
        <f>IF(数量301="","",数量301)</f>
        <v/>
      </c>
      <c r="BX2" s="87" t="s">
        <v>119</v>
      </c>
      <c r="BY2" s="6" t="s">
        <v>273</v>
      </c>
      <c r="BZ2" s="6" t="s">
        <v>186</v>
      </c>
      <c r="CA2" s="6" t="s">
        <v>187</v>
      </c>
      <c r="CB2" s="6" t="s">
        <v>191</v>
      </c>
      <c r="CC2" s="94" t="s">
        <v>263</v>
      </c>
      <c r="CD2" s="94" t="s">
        <v>264</v>
      </c>
      <c r="CE2" s="6" t="s">
        <v>327</v>
      </c>
      <c r="CF2" s="6">
        <v>302</v>
      </c>
      <c r="CG2" s="6">
        <v>47</v>
      </c>
    </row>
    <row r="3" spans="2:85" ht="21" customHeight="1" x14ac:dyDescent="0.2">
      <c r="B3" s="100"/>
      <c r="C3" s="100"/>
      <c r="D3" s="100"/>
      <c r="E3" s="100"/>
      <c r="F3" s="100"/>
      <c r="G3" s="100"/>
      <c r="H3" s="100"/>
      <c r="I3" s="100"/>
      <c r="J3" s="100"/>
      <c r="K3" s="100"/>
      <c r="L3" s="100"/>
      <c r="M3" s="100"/>
      <c r="N3" s="100"/>
      <c r="O3" s="100"/>
      <c r="P3" s="100"/>
      <c r="Q3" s="100"/>
      <c r="R3" s="100"/>
      <c r="S3" s="100"/>
      <c r="T3" s="100"/>
      <c r="U3" s="100"/>
      <c r="V3" s="100"/>
      <c r="W3" s="100"/>
      <c r="X3" s="7"/>
      <c r="Y3" s="7"/>
      <c r="Z3" s="7"/>
      <c r="AA3" s="7"/>
      <c r="AB3" s="7"/>
      <c r="AC3" s="7"/>
      <c r="AD3" s="7"/>
      <c r="AE3" s="7"/>
      <c r="AF3" s="7"/>
      <c r="AG3" s="7"/>
      <c r="AH3" s="7"/>
      <c r="AI3" s="7"/>
      <c r="AJ3" s="7"/>
      <c r="AK3" s="7"/>
      <c r="AL3" s="9" t="s">
        <v>0</v>
      </c>
      <c r="AM3" s="10"/>
      <c r="AN3" s="10"/>
      <c r="AO3" s="10"/>
      <c r="AP3" s="10"/>
      <c r="AQ3" s="10"/>
      <c r="AR3" s="11" t="s">
        <v>1</v>
      </c>
      <c r="AS3" s="10"/>
      <c r="AT3" s="10"/>
      <c r="AU3" s="102"/>
      <c r="AV3" s="102"/>
      <c r="AW3" s="12" t="s">
        <v>29</v>
      </c>
      <c r="AX3" s="102"/>
      <c r="AY3" s="102"/>
      <c r="AZ3" s="12" t="s">
        <v>25</v>
      </c>
      <c r="BA3" s="102"/>
      <c r="BB3" s="102"/>
      <c r="BC3" s="13" t="s">
        <v>24</v>
      </c>
      <c r="BE3" s="63"/>
      <c r="BF3" s="87" t="s">
        <v>195</v>
      </c>
      <c r="BG3" s="6" t="s">
        <v>339</v>
      </c>
      <c r="BH3" s="6" t="s">
        <v>344</v>
      </c>
      <c r="BI3" s="6">
        <f t="shared" si="1"/>
        <v>5</v>
      </c>
      <c r="BJ3" s="5">
        <f t="shared" si="2"/>
        <v>330</v>
      </c>
      <c r="BK3" s="5">
        <f t="shared" ref="BK3:BK40" si="5">VALUE(RIGHT(BH3,LEN(BH3)-BI3))</f>
        <v>8</v>
      </c>
      <c r="BL3" s="5">
        <v>6909</v>
      </c>
      <c r="BM3" s="5">
        <v>110.25</v>
      </c>
      <c r="BN3" s="5">
        <f t="shared" si="3"/>
        <v>6911</v>
      </c>
      <c r="BO3" s="5">
        <f t="shared" si="4"/>
        <v>110.25</v>
      </c>
      <c r="BQ3" s="67">
        <v>301</v>
      </c>
      <c r="BR3" s="67">
        <f t="shared" si="0"/>
        <v>6300</v>
      </c>
      <c r="BS3" s="67"/>
      <c r="BT3" s="67"/>
      <c r="BU3" s="67"/>
      <c r="BW3" s="89" t="str">
        <f>IF(数量302="","",数量302)</f>
        <v/>
      </c>
      <c r="BX3" s="87" t="s">
        <v>120</v>
      </c>
      <c r="BY3" s="6" t="s">
        <v>274</v>
      </c>
      <c r="BZ3" s="6" t="s">
        <v>186</v>
      </c>
      <c r="CA3" s="6" t="s">
        <v>190</v>
      </c>
      <c r="CB3" s="6" t="s">
        <v>191</v>
      </c>
      <c r="CC3" s="94" t="s">
        <v>265</v>
      </c>
      <c r="CD3" s="94" t="s">
        <v>184</v>
      </c>
      <c r="CE3" s="6" t="s">
        <v>266</v>
      </c>
      <c r="CF3" s="6">
        <v>302</v>
      </c>
      <c r="CG3" s="6">
        <v>50</v>
      </c>
    </row>
    <row r="4" spans="2:85" ht="21" customHeight="1" x14ac:dyDescent="0.2">
      <c r="B4" s="101"/>
      <c r="C4" s="101"/>
      <c r="D4" s="101"/>
      <c r="E4" s="101"/>
      <c r="F4" s="101"/>
      <c r="G4" s="101"/>
      <c r="H4" s="101"/>
      <c r="I4" s="101"/>
      <c r="J4" s="101"/>
      <c r="K4" s="101"/>
      <c r="L4" s="101"/>
      <c r="M4" s="101"/>
      <c r="N4" s="101"/>
      <c r="O4" s="101"/>
      <c r="P4" s="101"/>
      <c r="Q4" s="101"/>
      <c r="R4" s="101"/>
      <c r="S4" s="101"/>
      <c r="T4" s="101"/>
      <c r="U4" s="101"/>
      <c r="V4" s="101"/>
      <c r="W4" s="101"/>
      <c r="X4" s="7"/>
      <c r="Y4" s="7"/>
      <c r="Z4" s="7"/>
      <c r="AA4" s="7"/>
      <c r="AB4" s="7"/>
      <c r="AC4" s="7"/>
      <c r="AD4" s="7"/>
      <c r="AE4" s="7"/>
      <c r="AF4" s="7"/>
      <c r="AG4" s="7"/>
      <c r="AH4" s="7"/>
      <c r="AI4" s="7"/>
      <c r="AJ4" s="7"/>
      <c r="AK4" s="7"/>
      <c r="AL4" s="103"/>
      <c r="AM4" s="104"/>
      <c r="AN4" s="104"/>
      <c r="AO4" s="104"/>
      <c r="AP4" s="104"/>
      <c r="AQ4" s="105"/>
      <c r="AR4" s="9" t="s">
        <v>2</v>
      </c>
      <c r="AS4" s="11"/>
      <c r="AT4" s="11"/>
      <c r="AU4" s="14"/>
      <c r="AV4" s="106"/>
      <c r="AW4" s="107"/>
      <c r="AX4" s="107"/>
      <c r="AY4" s="107"/>
      <c r="AZ4" s="107"/>
      <c r="BA4" s="107"/>
      <c r="BB4" s="107"/>
      <c r="BC4" s="108"/>
      <c r="BE4" s="63"/>
      <c r="BF4" s="87" t="s">
        <v>208</v>
      </c>
      <c r="BG4" s="6" t="s">
        <v>340</v>
      </c>
      <c r="BH4" s="6" t="s">
        <v>345</v>
      </c>
      <c r="BI4" s="6">
        <f t="shared" si="1"/>
        <v>5</v>
      </c>
      <c r="BJ4" s="5">
        <f t="shared" si="2"/>
        <v>331</v>
      </c>
      <c r="BK4" s="5">
        <f t="shared" si="5"/>
        <v>8</v>
      </c>
      <c r="BL4" s="5">
        <v>6930</v>
      </c>
      <c r="BM4" s="5">
        <v>110.25</v>
      </c>
      <c r="BN4" s="5">
        <f t="shared" si="3"/>
        <v>6932</v>
      </c>
      <c r="BO4" s="5">
        <f t="shared" si="4"/>
        <v>110.25</v>
      </c>
      <c r="BQ4" s="67">
        <v>302</v>
      </c>
      <c r="BR4" s="67">
        <f t="shared" si="0"/>
        <v>6321</v>
      </c>
      <c r="BS4" s="67"/>
      <c r="BT4" s="67"/>
      <c r="BU4" s="67"/>
      <c r="BW4" s="89" t="str">
        <f>IF(数量303="","",数量303)</f>
        <v/>
      </c>
      <c r="BX4" s="87" t="s">
        <v>121</v>
      </c>
      <c r="BY4" s="6" t="s">
        <v>275</v>
      </c>
      <c r="BZ4" s="6" t="s">
        <v>186</v>
      </c>
      <c r="CA4" s="6" t="s">
        <v>187</v>
      </c>
      <c r="CB4" s="6" t="s">
        <v>191</v>
      </c>
      <c r="CC4" s="94" t="s">
        <v>254</v>
      </c>
      <c r="CD4" s="94" t="s">
        <v>255</v>
      </c>
      <c r="CE4" s="6" t="s">
        <v>266</v>
      </c>
      <c r="CF4" s="6">
        <v>302</v>
      </c>
      <c r="CG4" s="6">
        <v>53</v>
      </c>
    </row>
    <row r="5" spans="2:85" ht="21" customHeight="1" x14ac:dyDescent="0.2">
      <c r="B5" s="72"/>
      <c r="C5" s="73" t="s">
        <v>96</v>
      </c>
      <c r="D5" s="73"/>
      <c r="E5" s="73"/>
      <c r="F5" s="73"/>
      <c r="G5" s="73"/>
      <c r="H5" s="73"/>
      <c r="I5" s="73"/>
      <c r="J5" s="73"/>
      <c r="K5" s="73"/>
      <c r="L5" s="73"/>
      <c r="M5" s="73"/>
      <c r="N5" s="73"/>
      <c r="O5" s="73"/>
      <c r="P5" s="74"/>
      <c r="Q5" s="73"/>
      <c r="R5" s="73"/>
      <c r="S5" s="73"/>
      <c r="T5" s="73"/>
      <c r="U5" s="75"/>
      <c r="V5" s="75"/>
      <c r="W5" s="74"/>
      <c r="X5" s="75"/>
      <c r="Y5" s="75"/>
      <c r="Z5" s="75"/>
      <c r="AA5" s="75"/>
      <c r="AB5" s="75"/>
      <c r="AC5" s="75"/>
      <c r="AD5" s="74"/>
      <c r="AE5" s="75"/>
      <c r="AF5" s="75"/>
      <c r="AG5" s="75"/>
      <c r="AH5" s="75"/>
      <c r="AI5" s="75"/>
      <c r="AJ5" s="75"/>
      <c r="AK5" s="76"/>
      <c r="AL5" s="76"/>
      <c r="AM5" s="76"/>
      <c r="AN5" s="76"/>
      <c r="AO5" s="76"/>
      <c r="AP5" s="76"/>
      <c r="AQ5" s="76"/>
      <c r="AR5" s="76"/>
      <c r="AS5" s="76"/>
      <c r="AT5" s="77"/>
      <c r="AU5" s="76"/>
      <c r="AV5" s="76"/>
      <c r="AW5" s="76"/>
      <c r="AX5" s="76"/>
      <c r="AY5" s="76"/>
      <c r="AZ5" s="76"/>
      <c r="BA5" s="76"/>
      <c r="BB5" s="76"/>
      <c r="BC5" s="78"/>
      <c r="BE5" s="1"/>
      <c r="BF5" s="87" t="s">
        <v>196</v>
      </c>
      <c r="BG5" s="6" t="s">
        <v>242</v>
      </c>
      <c r="BH5" s="6" t="s">
        <v>346</v>
      </c>
      <c r="BI5" s="6">
        <f t="shared" si="1"/>
        <v>5</v>
      </c>
      <c r="BJ5" s="5">
        <f t="shared" si="2"/>
        <v>336</v>
      </c>
      <c r="BK5" s="5">
        <f>VALUE(RIGHT(BH5,LEN(BH5)-BI5))+1</f>
        <v>13</v>
      </c>
      <c r="BL5" s="5">
        <v>7035</v>
      </c>
      <c r="BM5" s="5">
        <v>189</v>
      </c>
      <c r="BN5" s="5">
        <f t="shared" si="3"/>
        <v>7035</v>
      </c>
      <c r="BO5" s="5">
        <f t="shared" si="4"/>
        <v>184</v>
      </c>
      <c r="BQ5" s="67">
        <v>303</v>
      </c>
      <c r="BR5" s="67">
        <f t="shared" si="0"/>
        <v>6342</v>
      </c>
      <c r="BS5" s="67"/>
      <c r="BT5" s="67"/>
      <c r="BU5" s="67"/>
      <c r="BW5" s="90" t="str">
        <f>IF(文字301="","",文字301)</f>
        <v/>
      </c>
      <c r="BX5" s="87" t="s">
        <v>133</v>
      </c>
      <c r="BY5" s="6" t="s">
        <v>276</v>
      </c>
      <c r="CF5" s="6">
        <v>303</v>
      </c>
      <c r="CG5" s="6">
        <v>38</v>
      </c>
    </row>
    <row r="6" spans="2:85" ht="21" customHeight="1" x14ac:dyDescent="0.2">
      <c r="B6" s="123" t="s">
        <v>50</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5"/>
      <c r="BE6" s="64"/>
      <c r="BF6" s="87" t="s">
        <v>193</v>
      </c>
      <c r="BG6" s="6" t="s">
        <v>339</v>
      </c>
      <c r="BH6" s="6" t="s">
        <v>347</v>
      </c>
      <c r="BI6" s="6">
        <f t="shared" si="1"/>
        <v>5</v>
      </c>
      <c r="BJ6" s="5">
        <f t="shared" si="2"/>
        <v>336</v>
      </c>
      <c r="BK6" s="5">
        <f t="shared" si="5"/>
        <v>13</v>
      </c>
      <c r="BL6" s="5">
        <v>7035</v>
      </c>
      <c r="BM6" s="5">
        <v>189</v>
      </c>
      <c r="BN6" s="5">
        <f t="shared" si="3"/>
        <v>7037</v>
      </c>
      <c r="BO6" s="5">
        <f t="shared" si="4"/>
        <v>189</v>
      </c>
      <c r="BQ6" s="67">
        <v>304</v>
      </c>
      <c r="BR6" s="67">
        <f t="shared" si="0"/>
        <v>6363</v>
      </c>
      <c r="BS6" s="67"/>
      <c r="BT6" s="67"/>
      <c r="BU6" s="67"/>
      <c r="BW6" s="90" t="str">
        <f>IF(文字302="","",文字302)</f>
        <v/>
      </c>
      <c r="BX6" s="87" t="s">
        <v>134</v>
      </c>
      <c r="BY6" s="6" t="s">
        <v>277</v>
      </c>
      <c r="BZ6" s="6" t="s">
        <v>186</v>
      </c>
      <c r="CA6" s="6" t="s">
        <v>188</v>
      </c>
      <c r="CB6" s="6" t="s">
        <v>272</v>
      </c>
      <c r="CC6" s="94" t="s">
        <v>267</v>
      </c>
      <c r="CD6" s="94" t="s">
        <v>184</v>
      </c>
      <c r="CE6" s="6" t="s">
        <v>328</v>
      </c>
      <c r="CF6" s="6">
        <v>303</v>
      </c>
      <c r="CG6" s="6">
        <v>48</v>
      </c>
    </row>
    <row r="7" spans="2:85" ht="21" customHeight="1" x14ac:dyDescent="0.2">
      <c r="B7" s="126" t="s">
        <v>97</v>
      </c>
      <c r="C7" s="113"/>
      <c r="D7" s="113"/>
      <c r="E7" s="113"/>
      <c r="F7" s="113"/>
      <c r="G7" s="113"/>
      <c r="H7" s="127"/>
      <c r="I7" s="128"/>
      <c r="J7" s="128"/>
      <c r="K7" s="128"/>
      <c r="L7" s="128"/>
      <c r="M7" s="128"/>
      <c r="N7" s="128"/>
      <c r="O7" s="128"/>
      <c r="P7" s="128"/>
      <c r="Q7" s="128"/>
      <c r="R7" s="128"/>
      <c r="S7" s="128"/>
      <c r="T7" s="128"/>
      <c r="U7" s="128"/>
      <c r="V7" s="128"/>
      <c r="W7" s="128"/>
      <c r="X7" s="128"/>
      <c r="Y7" s="128"/>
      <c r="Z7" s="128"/>
      <c r="AA7" s="128"/>
      <c r="AB7" s="128"/>
      <c r="AC7" s="129"/>
      <c r="AD7" s="112" t="s">
        <v>23</v>
      </c>
      <c r="AE7" s="113"/>
      <c r="AF7" s="114"/>
      <c r="AG7" s="127"/>
      <c r="AH7" s="128"/>
      <c r="AI7" s="128"/>
      <c r="AJ7" s="128"/>
      <c r="AK7" s="128"/>
      <c r="AL7" s="128"/>
      <c r="AM7" s="128"/>
      <c r="AN7" s="128"/>
      <c r="AO7" s="128"/>
      <c r="AP7" s="128"/>
      <c r="AQ7" s="128"/>
      <c r="AR7" s="128"/>
      <c r="AS7" s="128"/>
      <c r="AT7" s="128"/>
      <c r="AU7" s="128"/>
      <c r="AV7" s="128"/>
      <c r="AW7" s="128"/>
      <c r="AX7" s="128"/>
      <c r="AY7" s="128"/>
      <c r="AZ7" s="128"/>
      <c r="BA7" s="128"/>
      <c r="BB7" s="128"/>
      <c r="BC7" s="129"/>
      <c r="BE7" s="64"/>
      <c r="BF7" s="88" t="s">
        <v>209</v>
      </c>
      <c r="BG7" s="6" t="s">
        <v>340</v>
      </c>
      <c r="BH7" s="15" t="s">
        <v>348</v>
      </c>
      <c r="BI7" s="6">
        <f t="shared" si="1"/>
        <v>5</v>
      </c>
      <c r="BJ7" s="5">
        <f t="shared" si="2"/>
        <v>337</v>
      </c>
      <c r="BK7" s="5">
        <f t="shared" si="5"/>
        <v>13</v>
      </c>
      <c r="BL7" s="5">
        <v>7056</v>
      </c>
      <c r="BM7" s="5">
        <v>189</v>
      </c>
      <c r="BN7" s="5">
        <f t="shared" si="3"/>
        <v>7058</v>
      </c>
      <c r="BO7" s="5">
        <f t="shared" si="4"/>
        <v>189</v>
      </c>
      <c r="BQ7" s="67">
        <v>305</v>
      </c>
      <c r="BR7" s="67">
        <f t="shared" si="0"/>
        <v>6384</v>
      </c>
      <c r="BS7" s="67"/>
      <c r="BT7" s="67"/>
      <c r="BU7" s="67"/>
      <c r="BW7" s="90" t="str">
        <f>IF(文字303="","",文字303)</f>
        <v/>
      </c>
      <c r="BX7" s="87" t="s">
        <v>135</v>
      </c>
      <c r="BY7" s="6" t="s">
        <v>321</v>
      </c>
      <c r="CF7" s="6">
        <v>306</v>
      </c>
      <c r="CG7" s="6">
        <v>8</v>
      </c>
    </row>
    <row r="8" spans="2:85" ht="21" customHeight="1" x14ac:dyDescent="0.2">
      <c r="B8" s="115"/>
      <c r="C8" s="116"/>
      <c r="D8" s="116"/>
      <c r="E8" s="116"/>
      <c r="F8" s="116"/>
      <c r="G8" s="116"/>
      <c r="H8" s="130"/>
      <c r="I8" s="131"/>
      <c r="J8" s="131"/>
      <c r="K8" s="131"/>
      <c r="L8" s="131"/>
      <c r="M8" s="131"/>
      <c r="N8" s="131"/>
      <c r="O8" s="131"/>
      <c r="P8" s="131"/>
      <c r="Q8" s="131"/>
      <c r="R8" s="131"/>
      <c r="S8" s="131"/>
      <c r="T8" s="131"/>
      <c r="U8" s="131"/>
      <c r="V8" s="131"/>
      <c r="W8" s="131"/>
      <c r="X8" s="131"/>
      <c r="Y8" s="131"/>
      <c r="Z8" s="131"/>
      <c r="AA8" s="131"/>
      <c r="AB8" s="131"/>
      <c r="AC8" s="132"/>
      <c r="AD8" s="115"/>
      <c r="AE8" s="116"/>
      <c r="AF8" s="117"/>
      <c r="AG8" s="130"/>
      <c r="AH8" s="131"/>
      <c r="AI8" s="131"/>
      <c r="AJ8" s="131"/>
      <c r="AK8" s="131"/>
      <c r="AL8" s="131"/>
      <c r="AM8" s="131"/>
      <c r="AN8" s="131"/>
      <c r="AO8" s="131"/>
      <c r="AP8" s="131"/>
      <c r="AQ8" s="131"/>
      <c r="AR8" s="131"/>
      <c r="AS8" s="131"/>
      <c r="AT8" s="131"/>
      <c r="AU8" s="131"/>
      <c r="AV8" s="131"/>
      <c r="AW8" s="131"/>
      <c r="AX8" s="131"/>
      <c r="AY8" s="131"/>
      <c r="AZ8" s="131"/>
      <c r="BA8" s="131"/>
      <c r="BB8" s="131"/>
      <c r="BC8" s="132"/>
      <c r="BE8" s="1"/>
      <c r="BF8" s="88" t="s">
        <v>197</v>
      </c>
      <c r="BG8" s="6" t="s">
        <v>243</v>
      </c>
      <c r="BH8" s="15" t="s">
        <v>349</v>
      </c>
      <c r="BI8" s="6">
        <f t="shared" si="1"/>
        <v>5</v>
      </c>
      <c r="BJ8" s="5">
        <f t="shared" si="2"/>
        <v>338</v>
      </c>
      <c r="BK8" s="5">
        <f>VALUE(RIGHT(BH8,LEN(BH8)-BI8))+1</f>
        <v>8</v>
      </c>
      <c r="BL8" s="5">
        <v>7077</v>
      </c>
      <c r="BM8" s="5">
        <v>110.25</v>
      </c>
      <c r="BN8" s="5">
        <f t="shared" si="3"/>
        <v>7077</v>
      </c>
      <c r="BO8" s="5">
        <f t="shared" si="4"/>
        <v>105.25</v>
      </c>
      <c r="BQ8" s="67">
        <v>306</v>
      </c>
      <c r="BR8" s="67">
        <f t="shared" si="0"/>
        <v>6405</v>
      </c>
      <c r="BS8" s="67"/>
      <c r="BT8" s="67"/>
      <c r="BU8" s="67"/>
      <c r="BW8" s="90" t="str">
        <f>IF(文字304="","",文字304)</f>
        <v/>
      </c>
      <c r="BX8" s="87" t="s">
        <v>136</v>
      </c>
      <c r="BY8" s="6" t="s">
        <v>298</v>
      </c>
      <c r="CF8" s="6">
        <v>306</v>
      </c>
      <c r="CG8" s="6">
        <v>33</v>
      </c>
    </row>
    <row r="9" spans="2:85" ht="21" customHeight="1" x14ac:dyDescent="0.2">
      <c r="B9" s="112" t="s">
        <v>22</v>
      </c>
      <c r="C9" s="113"/>
      <c r="D9" s="113"/>
      <c r="E9" s="113"/>
      <c r="F9" s="113"/>
      <c r="G9" s="113"/>
      <c r="H9" s="127"/>
      <c r="I9" s="128"/>
      <c r="J9" s="128"/>
      <c r="K9" s="128"/>
      <c r="L9" s="128"/>
      <c r="M9" s="128"/>
      <c r="N9" s="128"/>
      <c r="O9" s="128"/>
      <c r="P9" s="128"/>
      <c r="Q9" s="128"/>
      <c r="R9" s="128"/>
      <c r="S9" s="128"/>
      <c r="T9" s="129"/>
      <c r="U9" s="133" t="s">
        <v>58</v>
      </c>
      <c r="V9" s="134"/>
      <c r="W9" s="134"/>
      <c r="X9" s="134"/>
      <c r="Y9" s="134"/>
      <c r="Z9" s="135"/>
      <c r="AA9" s="18" t="s">
        <v>59</v>
      </c>
      <c r="AB9" s="19"/>
      <c r="AC9" s="19"/>
      <c r="AD9" s="139"/>
      <c r="AE9" s="139"/>
      <c r="AF9" s="139"/>
      <c r="AG9" s="139"/>
      <c r="AH9" s="139"/>
      <c r="AI9" s="139"/>
      <c r="AJ9" s="139"/>
      <c r="AK9" s="139"/>
      <c r="AL9" s="139"/>
      <c r="AM9" s="140"/>
      <c r="AN9" s="79" t="s">
        <v>60</v>
      </c>
      <c r="AO9" s="80"/>
      <c r="AP9" s="141" t="s">
        <v>180</v>
      </c>
      <c r="AQ9" s="139"/>
      <c r="AR9" s="139"/>
      <c r="AS9" s="139"/>
      <c r="AT9" s="139"/>
      <c r="AU9" s="139"/>
      <c r="AV9" s="139"/>
      <c r="AW9" s="139"/>
      <c r="AX9" s="139"/>
      <c r="AY9" s="139"/>
      <c r="AZ9" s="139"/>
      <c r="BA9" s="139"/>
      <c r="BB9" s="139"/>
      <c r="BC9" s="140"/>
      <c r="BE9" s="63"/>
      <c r="BF9" s="87" t="s">
        <v>210</v>
      </c>
      <c r="BG9" s="6" t="s">
        <v>339</v>
      </c>
      <c r="BH9" s="6" t="s">
        <v>350</v>
      </c>
      <c r="BI9" s="6">
        <f t="shared" si="1"/>
        <v>5</v>
      </c>
      <c r="BJ9" s="5">
        <f t="shared" si="2"/>
        <v>338</v>
      </c>
      <c r="BK9" s="5">
        <f t="shared" si="5"/>
        <v>8</v>
      </c>
      <c r="BL9" s="5">
        <v>7077</v>
      </c>
      <c r="BM9" s="5">
        <v>110.25</v>
      </c>
      <c r="BN9" s="5">
        <f t="shared" si="3"/>
        <v>7079</v>
      </c>
      <c r="BO9" s="5">
        <f t="shared" si="4"/>
        <v>110.25</v>
      </c>
      <c r="BQ9" s="67">
        <v>307</v>
      </c>
      <c r="BR9" s="67">
        <f t="shared" si="0"/>
        <v>6426</v>
      </c>
      <c r="BS9" s="67"/>
      <c r="BT9" s="67"/>
      <c r="BU9" s="67"/>
      <c r="BW9" s="90" t="str">
        <f>IF(文字305="","",文字305)</f>
        <v/>
      </c>
      <c r="BX9" s="87" t="s">
        <v>137</v>
      </c>
      <c r="BY9" s="6" t="s">
        <v>299</v>
      </c>
      <c r="CF9" s="6">
        <v>308</v>
      </c>
      <c r="CG9" s="6">
        <v>8</v>
      </c>
    </row>
    <row r="10" spans="2:85" ht="21" customHeight="1" x14ac:dyDescent="0.2">
      <c r="B10" s="115"/>
      <c r="C10" s="116"/>
      <c r="D10" s="116"/>
      <c r="E10" s="116"/>
      <c r="F10" s="116"/>
      <c r="G10" s="116"/>
      <c r="H10" s="130"/>
      <c r="I10" s="131"/>
      <c r="J10" s="131"/>
      <c r="K10" s="131"/>
      <c r="L10" s="131"/>
      <c r="M10" s="131"/>
      <c r="N10" s="131"/>
      <c r="O10" s="131"/>
      <c r="P10" s="131"/>
      <c r="Q10" s="131"/>
      <c r="R10" s="131"/>
      <c r="S10" s="131"/>
      <c r="T10" s="132"/>
      <c r="U10" s="136"/>
      <c r="V10" s="137"/>
      <c r="W10" s="137"/>
      <c r="X10" s="137"/>
      <c r="Y10" s="137"/>
      <c r="Z10" s="138"/>
      <c r="AA10" s="109"/>
      <c r="AB10" s="110"/>
      <c r="AC10" s="110"/>
      <c r="AD10" s="110"/>
      <c r="AE10" s="110"/>
      <c r="AF10" s="110"/>
      <c r="AG10" s="110"/>
      <c r="AH10" s="110"/>
      <c r="AI10" s="110"/>
      <c r="AJ10" s="110"/>
      <c r="AK10" s="110"/>
      <c r="AL10" s="110"/>
      <c r="AM10" s="111"/>
      <c r="AN10" s="81" t="s">
        <v>61</v>
      </c>
      <c r="AO10" s="82"/>
      <c r="AP10" s="109" t="s">
        <v>180</v>
      </c>
      <c r="AQ10" s="110"/>
      <c r="AR10" s="110"/>
      <c r="AS10" s="110"/>
      <c r="AT10" s="110"/>
      <c r="AU10" s="110"/>
      <c r="AV10" s="110"/>
      <c r="AW10" s="110"/>
      <c r="AX10" s="110"/>
      <c r="AY10" s="110"/>
      <c r="AZ10" s="110"/>
      <c r="BA10" s="110"/>
      <c r="BB10" s="110"/>
      <c r="BC10" s="111"/>
      <c r="BE10" s="63"/>
      <c r="BF10" s="87" t="s">
        <v>211</v>
      </c>
      <c r="BG10" s="6" t="s">
        <v>340</v>
      </c>
      <c r="BH10" s="6" t="s">
        <v>351</v>
      </c>
      <c r="BI10" s="6">
        <f t="shared" si="1"/>
        <v>5</v>
      </c>
      <c r="BJ10" s="5">
        <f t="shared" si="2"/>
        <v>339</v>
      </c>
      <c r="BK10" s="5">
        <f t="shared" si="5"/>
        <v>8</v>
      </c>
      <c r="BL10" s="5">
        <v>7098</v>
      </c>
      <c r="BM10" s="5">
        <v>110.25</v>
      </c>
      <c r="BN10" s="5">
        <f t="shared" si="3"/>
        <v>7100</v>
      </c>
      <c r="BO10" s="5">
        <f t="shared" si="4"/>
        <v>110.25</v>
      </c>
      <c r="BQ10" s="67">
        <v>308</v>
      </c>
      <c r="BR10" s="67">
        <f t="shared" si="0"/>
        <v>6447</v>
      </c>
      <c r="BS10" s="67"/>
      <c r="BT10" s="67"/>
      <c r="BU10" s="67"/>
      <c r="BW10" s="90" t="str">
        <f>IF(文字306="","",文字306)</f>
        <v/>
      </c>
      <c r="BX10" s="87" t="s">
        <v>138</v>
      </c>
      <c r="BY10" s="6" t="s">
        <v>300</v>
      </c>
      <c r="BZ10" s="6" t="s">
        <v>261</v>
      </c>
      <c r="CA10" s="6" t="s">
        <v>189</v>
      </c>
      <c r="CB10" s="6" t="s">
        <v>191</v>
      </c>
      <c r="CC10" s="94" t="s">
        <v>184</v>
      </c>
      <c r="CD10" s="94" t="s">
        <v>184</v>
      </c>
      <c r="CF10" s="6">
        <v>308</v>
      </c>
      <c r="CG10" s="6">
        <v>30</v>
      </c>
    </row>
    <row r="11" spans="2:85" ht="21" customHeight="1" x14ac:dyDescent="0.2">
      <c r="B11" s="112" t="s">
        <v>3</v>
      </c>
      <c r="C11" s="113"/>
      <c r="D11" s="113"/>
      <c r="E11" s="113"/>
      <c r="F11" s="113"/>
      <c r="G11" s="114"/>
      <c r="H11" s="18" t="s">
        <v>182</v>
      </c>
      <c r="I11" s="118"/>
      <c r="J11" s="118"/>
      <c r="K11" s="118"/>
      <c r="L11" s="118"/>
      <c r="M11" s="18" t="s">
        <v>183</v>
      </c>
      <c r="N11" s="19"/>
      <c r="O11" s="19"/>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9"/>
      <c r="AN11" s="83" t="s">
        <v>27</v>
      </c>
      <c r="AO11" s="84"/>
      <c r="AP11" s="84"/>
      <c r="AQ11" s="84"/>
      <c r="AR11" s="84"/>
      <c r="AS11" s="84"/>
      <c r="AT11" s="84"/>
      <c r="AU11" s="84"/>
      <c r="AV11" s="84"/>
      <c r="AW11" s="84"/>
      <c r="AX11" s="85"/>
      <c r="AY11" s="85"/>
      <c r="AZ11" s="85"/>
      <c r="BA11" s="85"/>
      <c r="BB11" s="85"/>
      <c r="BC11" s="86"/>
      <c r="BE11" s="1"/>
      <c r="BF11" s="87" t="s">
        <v>198</v>
      </c>
      <c r="BG11" s="6" t="s">
        <v>247</v>
      </c>
      <c r="BH11" s="6" t="s">
        <v>352</v>
      </c>
      <c r="BI11" s="6">
        <f t="shared" si="1"/>
        <v>5</v>
      </c>
      <c r="BJ11" s="5">
        <f t="shared" si="2"/>
        <v>374</v>
      </c>
      <c r="BK11" s="5">
        <f>VALUE(RIGHT(BH11,LEN(BH11)-BI11))+1</f>
        <v>9</v>
      </c>
      <c r="BL11" s="5">
        <v>7833</v>
      </c>
      <c r="BM11" s="5">
        <v>126</v>
      </c>
      <c r="BN11" s="5">
        <f t="shared" si="3"/>
        <v>7833</v>
      </c>
      <c r="BO11" s="5">
        <f t="shared" si="4"/>
        <v>121</v>
      </c>
      <c r="BQ11" s="67">
        <v>309</v>
      </c>
      <c r="BR11" s="67">
        <f t="shared" si="0"/>
        <v>6468</v>
      </c>
      <c r="BS11" s="67"/>
      <c r="BT11" s="67"/>
      <c r="BU11" s="67"/>
      <c r="BW11" s="90" t="str">
        <f>IF(文字307="","",文字307)</f>
        <v/>
      </c>
      <c r="BX11" s="87" t="s">
        <v>139</v>
      </c>
      <c r="BY11" s="6" t="s">
        <v>301</v>
      </c>
      <c r="CF11" s="6">
        <v>309</v>
      </c>
      <c r="CG11" s="6">
        <v>27</v>
      </c>
    </row>
    <row r="12" spans="2:85" ht="21" customHeight="1" x14ac:dyDescent="0.2">
      <c r="B12" s="115"/>
      <c r="C12" s="116"/>
      <c r="D12" s="116"/>
      <c r="E12" s="116"/>
      <c r="F12" s="116"/>
      <c r="G12" s="117"/>
      <c r="H12" s="20" t="s">
        <v>4</v>
      </c>
      <c r="I12" s="21"/>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1"/>
      <c r="AN12" s="120" t="s">
        <v>181</v>
      </c>
      <c r="AO12" s="121"/>
      <c r="AP12" s="121"/>
      <c r="AQ12" s="121"/>
      <c r="AR12" s="121"/>
      <c r="AS12" s="121"/>
      <c r="AT12" s="121"/>
      <c r="AU12" s="121"/>
      <c r="AV12" s="121"/>
      <c r="AW12" s="121"/>
      <c r="AX12" s="121"/>
      <c r="AY12" s="121"/>
      <c r="AZ12" s="121"/>
      <c r="BA12" s="121"/>
      <c r="BB12" s="121"/>
      <c r="BC12" s="122"/>
      <c r="BE12" s="63"/>
      <c r="BF12" s="87" t="s">
        <v>212</v>
      </c>
      <c r="BG12" s="6" t="s">
        <v>353</v>
      </c>
      <c r="BH12" s="6" t="s">
        <v>354</v>
      </c>
      <c r="BI12" s="6">
        <f t="shared" si="1"/>
        <v>5</v>
      </c>
      <c r="BJ12" s="5">
        <f t="shared" si="2"/>
        <v>374</v>
      </c>
      <c r="BK12" s="5">
        <f t="shared" si="5"/>
        <v>9</v>
      </c>
      <c r="BL12" s="5">
        <v>7833</v>
      </c>
      <c r="BM12" s="5">
        <v>126</v>
      </c>
      <c r="BN12" s="5">
        <f t="shared" si="3"/>
        <v>7835</v>
      </c>
      <c r="BO12" s="5">
        <f t="shared" si="4"/>
        <v>126</v>
      </c>
      <c r="BQ12" s="67">
        <v>310</v>
      </c>
      <c r="BR12" s="67">
        <f t="shared" si="0"/>
        <v>6489</v>
      </c>
      <c r="BS12" s="67"/>
      <c r="BT12" s="67"/>
      <c r="BU12" s="67"/>
      <c r="BW12" s="90" t="str">
        <f>IF(文字308="","",文字308)</f>
        <v>　　　　－　　　　－</v>
      </c>
      <c r="BX12" s="87" t="s">
        <v>140</v>
      </c>
      <c r="BY12" s="6" t="s">
        <v>302</v>
      </c>
      <c r="CF12" s="6">
        <v>308</v>
      </c>
      <c r="CG12" s="6">
        <v>42</v>
      </c>
    </row>
    <row r="13" spans="2:85" ht="21" customHeight="1" x14ac:dyDescent="0.2">
      <c r="B13" s="123" t="s">
        <v>15</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5"/>
      <c r="BE13" s="63"/>
      <c r="BF13" s="87" t="s">
        <v>213</v>
      </c>
      <c r="BG13" s="6" t="s">
        <v>99</v>
      </c>
      <c r="BH13" s="6" t="s">
        <v>335</v>
      </c>
      <c r="BI13" s="6">
        <f t="shared" si="1"/>
        <v>5</v>
      </c>
      <c r="BJ13" s="5">
        <f t="shared" si="2"/>
        <v>374</v>
      </c>
      <c r="BK13" s="5">
        <f t="shared" si="5"/>
        <v>15</v>
      </c>
      <c r="BL13" s="5">
        <v>7833</v>
      </c>
      <c r="BM13" s="5">
        <v>220.5</v>
      </c>
      <c r="BN13" s="5">
        <f t="shared" si="3"/>
        <v>7835</v>
      </c>
      <c r="BO13" s="5">
        <f t="shared" si="4"/>
        <v>220.5</v>
      </c>
      <c r="BQ13" s="68">
        <v>311</v>
      </c>
      <c r="BR13" s="68">
        <f t="shared" si="0"/>
        <v>6510</v>
      </c>
      <c r="BS13" s="68"/>
      <c r="BT13" s="68"/>
      <c r="BU13" s="68"/>
      <c r="BW13" s="90" t="str">
        <f>IF(文字309="","",文字309)</f>
        <v>　　　　－　　　　－</v>
      </c>
      <c r="BX13" s="87" t="s">
        <v>141</v>
      </c>
      <c r="BY13" s="6" t="s">
        <v>303</v>
      </c>
      <c r="CF13" s="6">
        <v>309</v>
      </c>
      <c r="CG13" s="6">
        <v>42</v>
      </c>
    </row>
    <row r="14" spans="2:85" ht="21" customHeight="1" x14ac:dyDescent="0.2">
      <c r="B14" s="112" t="s">
        <v>26</v>
      </c>
      <c r="C14" s="113"/>
      <c r="D14" s="113"/>
      <c r="E14" s="113"/>
      <c r="F14" s="113"/>
      <c r="G14" s="114"/>
      <c r="H14" s="147" t="s">
        <v>240</v>
      </c>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48"/>
      <c r="BE14" s="1"/>
      <c r="BF14" s="87" t="s">
        <v>199</v>
      </c>
      <c r="BG14" s="6" t="s">
        <v>248</v>
      </c>
      <c r="BH14" s="6" t="s">
        <v>336</v>
      </c>
      <c r="BI14" s="6">
        <f t="shared" si="1"/>
        <v>5</v>
      </c>
      <c r="BJ14" s="5">
        <f t="shared" si="2"/>
        <v>375</v>
      </c>
      <c r="BK14" s="5">
        <f>VALUE(RIGHT(BH14,LEN(BH14)-BI14))+1</f>
        <v>19</v>
      </c>
      <c r="BL14" s="5">
        <v>7854</v>
      </c>
      <c r="BM14" s="5">
        <v>283.5</v>
      </c>
      <c r="BN14" s="5">
        <f t="shared" si="3"/>
        <v>7854</v>
      </c>
      <c r="BO14" s="5">
        <f t="shared" si="4"/>
        <v>278.5</v>
      </c>
      <c r="BQ14" s="68">
        <v>312</v>
      </c>
      <c r="BR14" s="68">
        <f t="shared" si="0"/>
        <v>6531</v>
      </c>
      <c r="BS14" s="68"/>
      <c r="BT14" s="68"/>
      <c r="BU14" s="68"/>
      <c r="BW14" s="90" t="str">
        <f>IF(文字310="","",文字310)</f>
        <v/>
      </c>
      <c r="BX14" s="87" t="s">
        <v>142</v>
      </c>
      <c r="BY14" s="6" t="s">
        <v>304</v>
      </c>
      <c r="BZ14" s="6" t="s">
        <v>186</v>
      </c>
      <c r="CA14" s="6" t="s">
        <v>188</v>
      </c>
      <c r="CB14" s="6" t="s">
        <v>191</v>
      </c>
      <c r="CC14" s="94" t="s">
        <v>256</v>
      </c>
      <c r="CD14" s="94" t="s">
        <v>257</v>
      </c>
      <c r="CF14" s="6">
        <v>310</v>
      </c>
      <c r="CG14" s="6">
        <v>9</v>
      </c>
    </row>
    <row r="15" spans="2:85" ht="21" customHeight="1" x14ac:dyDescent="0.2">
      <c r="B15" s="126" t="s">
        <v>38</v>
      </c>
      <c r="C15" s="142"/>
      <c r="D15" s="142"/>
      <c r="E15" s="142"/>
      <c r="F15" s="142"/>
      <c r="G15" s="143"/>
      <c r="H15" s="22" t="s">
        <v>90</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3"/>
      <c r="BE15" s="63"/>
      <c r="BF15" s="87" t="s">
        <v>214</v>
      </c>
      <c r="BG15" s="6" t="s">
        <v>340</v>
      </c>
      <c r="BH15" s="6" t="s">
        <v>355</v>
      </c>
      <c r="BI15" s="6">
        <f t="shared" si="1"/>
        <v>5</v>
      </c>
      <c r="BJ15" s="5">
        <f t="shared" si="2"/>
        <v>375</v>
      </c>
      <c r="BK15" s="5">
        <f t="shared" si="5"/>
        <v>19</v>
      </c>
      <c r="BL15" s="5">
        <v>7854</v>
      </c>
      <c r="BM15" s="5">
        <v>283.5</v>
      </c>
      <c r="BN15" s="5">
        <f t="shared" si="3"/>
        <v>7856</v>
      </c>
      <c r="BO15" s="5">
        <f t="shared" si="4"/>
        <v>283.5</v>
      </c>
      <c r="BQ15" s="67">
        <v>313</v>
      </c>
      <c r="BR15" s="67">
        <f t="shared" si="0"/>
        <v>6552</v>
      </c>
      <c r="BS15" s="68"/>
      <c r="BT15" s="68"/>
      <c r="BU15" s="68"/>
      <c r="BW15" s="90" t="str">
        <f>IF(文字311="","",文字311)</f>
        <v/>
      </c>
      <c r="BX15" s="87" t="s">
        <v>143</v>
      </c>
      <c r="BY15" s="6" t="s">
        <v>300</v>
      </c>
      <c r="BZ15" s="6" t="s">
        <v>261</v>
      </c>
      <c r="CA15" s="6" t="s">
        <v>189</v>
      </c>
      <c r="CB15" s="6" t="s">
        <v>191</v>
      </c>
      <c r="CC15" s="94" t="s">
        <v>184</v>
      </c>
      <c r="CD15" s="94" t="s">
        <v>184</v>
      </c>
      <c r="CF15" s="6">
        <v>310</v>
      </c>
      <c r="CG15" s="6">
        <v>16</v>
      </c>
    </row>
    <row r="16" spans="2:85" ht="21" customHeight="1" x14ac:dyDescent="0.2">
      <c r="B16" s="149"/>
      <c r="C16" s="150"/>
      <c r="D16" s="150"/>
      <c r="E16" s="150"/>
      <c r="F16" s="150"/>
      <c r="G16" s="151"/>
      <c r="H16" s="61"/>
      <c r="I16" s="24" t="s">
        <v>19</v>
      </c>
      <c r="J16" s="25"/>
      <c r="K16" s="25"/>
      <c r="L16" s="25"/>
      <c r="M16" s="25"/>
      <c r="N16" s="25"/>
      <c r="O16" s="25"/>
      <c r="P16" s="25"/>
      <c r="Q16" s="25"/>
      <c r="R16" s="25"/>
      <c r="S16" s="25"/>
      <c r="T16" s="25"/>
      <c r="U16" s="25"/>
      <c r="V16" s="61"/>
      <c r="W16" s="25" t="s">
        <v>382</v>
      </c>
      <c r="X16" s="25"/>
      <c r="Y16" s="25"/>
      <c r="Z16" s="25"/>
      <c r="AA16" s="25"/>
      <c r="AB16" s="25"/>
      <c r="AC16" s="25"/>
      <c r="AD16" s="25"/>
      <c r="AE16" s="25"/>
      <c r="AF16" s="25"/>
      <c r="AG16" s="25"/>
      <c r="AH16" s="25"/>
      <c r="AI16" s="61"/>
      <c r="AJ16" s="25" t="s">
        <v>20</v>
      </c>
      <c r="AK16" s="25"/>
      <c r="AL16" s="25"/>
      <c r="AM16" s="25"/>
      <c r="AN16" s="25"/>
      <c r="AO16" s="25"/>
      <c r="AP16" s="25"/>
      <c r="AQ16" s="25"/>
      <c r="AR16" s="25"/>
      <c r="AS16" s="25"/>
      <c r="AT16" s="25"/>
      <c r="AU16" s="25"/>
      <c r="AV16" s="25"/>
      <c r="AW16" s="25"/>
      <c r="AX16" s="25"/>
      <c r="AY16" s="25"/>
      <c r="AZ16" s="25"/>
      <c r="BA16" s="25"/>
      <c r="BB16" s="25"/>
      <c r="BC16" s="26"/>
      <c r="BE16" s="63"/>
      <c r="BF16" s="87" t="s">
        <v>215</v>
      </c>
      <c r="BG16" s="6" t="s">
        <v>339</v>
      </c>
      <c r="BH16" s="6" t="s">
        <v>356</v>
      </c>
      <c r="BI16" s="6">
        <f t="shared" si="1"/>
        <v>5</v>
      </c>
      <c r="BJ16" s="5">
        <f t="shared" si="2"/>
        <v>375</v>
      </c>
      <c r="BK16" s="5">
        <f t="shared" si="5"/>
        <v>24</v>
      </c>
      <c r="BL16" s="5">
        <v>7854</v>
      </c>
      <c r="BM16" s="5">
        <v>362.25</v>
      </c>
      <c r="BN16" s="5">
        <f t="shared" si="3"/>
        <v>7856</v>
      </c>
      <c r="BO16" s="5">
        <f t="shared" si="4"/>
        <v>362.25</v>
      </c>
      <c r="BQ16" s="67">
        <v>314</v>
      </c>
      <c r="BR16" s="67">
        <f t="shared" si="0"/>
        <v>6573</v>
      </c>
      <c r="BS16" s="69"/>
      <c r="BT16" s="69"/>
      <c r="BU16" s="69"/>
      <c r="BW16" s="90" t="str">
        <f>IF(文字312="","",文字312)</f>
        <v/>
      </c>
      <c r="BX16" s="87" t="s">
        <v>144</v>
      </c>
      <c r="BY16" s="6" t="s">
        <v>305</v>
      </c>
      <c r="CC16" s="94"/>
      <c r="CD16" s="94"/>
      <c r="CF16" s="6">
        <v>311</v>
      </c>
      <c r="CG16" s="6">
        <v>10</v>
      </c>
    </row>
    <row r="17" spans="2:85" ht="21" customHeight="1" x14ac:dyDescent="0.2">
      <c r="B17" s="144"/>
      <c r="C17" s="145"/>
      <c r="D17" s="145"/>
      <c r="E17" s="145"/>
      <c r="F17" s="145"/>
      <c r="G17" s="146"/>
      <c r="H17" s="61"/>
      <c r="I17" s="27" t="s">
        <v>21</v>
      </c>
      <c r="J17" s="27"/>
      <c r="K17" s="27"/>
      <c r="L17" s="27"/>
      <c r="M17" s="27"/>
      <c r="N17" s="27"/>
      <c r="O17" s="27"/>
      <c r="P17" s="27"/>
      <c r="Q17" s="27"/>
      <c r="R17" s="27"/>
      <c r="S17" s="27"/>
      <c r="T17" s="27"/>
      <c r="U17" s="27"/>
      <c r="V17" s="61"/>
      <c r="W17" s="24" t="s">
        <v>44</v>
      </c>
      <c r="X17" s="25"/>
      <c r="Y17" s="25"/>
      <c r="Z17" s="25"/>
      <c r="AA17" s="25"/>
      <c r="AB17" s="25"/>
      <c r="AC17" s="25"/>
      <c r="AD17" s="25"/>
      <c r="AE17" s="25"/>
      <c r="AF17" s="25"/>
      <c r="AG17" s="25"/>
      <c r="AH17" s="25"/>
      <c r="AI17" s="61"/>
      <c r="AJ17" s="27" t="s">
        <v>49</v>
      </c>
      <c r="AK17" s="27"/>
      <c r="AL17" s="27"/>
      <c r="AM17" s="27"/>
      <c r="AN17" s="27"/>
      <c r="AO17" s="27"/>
      <c r="AP17" s="27"/>
      <c r="AQ17" s="28" t="s">
        <v>91</v>
      </c>
      <c r="AR17" s="102"/>
      <c r="AS17" s="102"/>
      <c r="AT17" s="102"/>
      <c r="AU17" s="102"/>
      <c r="AV17" s="102"/>
      <c r="AW17" s="102"/>
      <c r="AX17" s="102"/>
      <c r="AY17" s="102"/>
      <c r="AZ17" s="102"/>
      <c r="BA17" s="102"/>
      <c r="BB17" s="102"/>
      <c r="BC17" s="29" t="s">
        <v>28</v>
      </c>
      <c r="BE17" s="1"/>
      <c r="BF17" s="87" t="s">
        <v>200</v>
      </c>
      <c r="BG17" s="6" t="s">
        <v>249</v>
      </c>
      <c r="BH17" s="6" t="s">
        <v>357</v>
      </c>
      <c r="BI17" s="6">
        <f t="shared" si="1"/>
        <v>5</v>
      </c>
      <c r="BJ17" s="5">
        <f t="shared" si="2"/>
        <v>378</v>
      </c>
      <c r="BK17" s="5">
        <f>VALUE(RIGHT(BH17,LEN(BH17)-BI17))+1</f>
        <v>28</v>
      </c>
      <c r="BL17" s="5">
        <v>7917</v>
      </c>
      <c r="BM17" s="5">
        <v>425.25</v>
      </c>
      <c r="BN17" s="5">
        <f t="shared" si="3"/>
        <v>7917</v>
      </c>
      <c r="BO17" s="5">
        <f t="shared" si="4"/>
        <v>420.25</v>
      </c>
      <c r="BQ17" s="67">
        <v>315</v>
      </c>
      <c r="BR17" s="67">
        <f t="shared" si="0"/>
        <v>6594</v>
      </c>
      <c r="BS17" s="69"/>
      <c r="BT17" s="69"/>
      <c r="BU17" s="69"/>
      <c r="BW17" s="90" t="str">
        <f>IF(文字313="","",文字313)</f>
        <v>@</v>
      </c>
      <c r="BX17" s="87" t="s">
        <v>145</v>
      </c>
      <c r="BY17" s="93" t="s">
        <v>306</v>
      </c>
      <c r="BZ17" s="6" t="s">
        <v>186</v>
      </c>
      <c r="CA17" s="6" t="s">
        <v>189</v>
      </c>
      <c r="CB17" s="6" t="s">
        <v>191</v>
      </c>
      <c r="CC17" s="94" t="s">
        <v>184</v>
      </c>
      <c r="CD17" s="94" t="s">
        <v>184</v>
      </c>
      <c r="CF17" s="6">
        <v>311</v>
      </c>
      <c r="CG17" s="6">
        <v>40</v>
      </c>
    </row>
    <row r="18" spans="2:85" ht="21" customHeight="1" x14ac:dyDescent="0.2">
      <c r="B18" s="126" t="s">
        <v>30</v>
      </c>
      <c r="C18" s="142"/>
      <c r="D18" s="142"/>
      <c r="E18" s="142"/>
      <c r="F18" s="142"/>
      <c r="G18" s="143"/>
      <c r="H18" s="127" t="s">
        <v>239</v>
      </c>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9"/>
      <c r="BE18" s="63"/>
      <c r="BF18" s="87" t="s">
        <v>216</v>
      </c>
      <c r="BG18" s="6" t="s">
        <v>339</v>
      </c>
      <c r="BH18" s="6" t="s">
        <v>358</v>
      </c>
      <c r="BI18" s="6">
        <f t="shared" si="1"/>
        <v>5</v>
      </c>
      <c r="BJ18" s="5">
        <f t="shared" si="2"/>
        <v>378</v>
      </c>
      <c r="BK18" s="5">
        <f t="shared" si="5"/>
        <v>28</v>
      </c>
      <c r="BL18" s="5">
        <v>7917</v>
      </c>
      <c r="BM18" s="5">
        <v>425.25</v>
      </c>
      <c r="BN18" s="5">
        <f t="shared" si="3"/>
        <v>7919</v>
      </c>
      <c r="BO18" s="5">
        <f t="shared" si="4"/>
        <v>425.25</v>
      </c>
      <c r="BQ18" s="67">
        <v>316</v>
      </c>
      <c r="BR18" s="67">
        <f t="shared" si="0"/>
        <v>6615</v>
      </c>
      <c r="BS18" s="69"/>
      <c r="BT18" s="69"/>
      <c r="BU18" s="69"/>
      <c r="BW18" s="90" t="str">
        <f>IF(文字314="","",文字314)</f>
        <v>※70字以内で記入</v>
      </c>
      <c r="BX18" s="87" t="s">
        <v>146</v>
      </c>
      <c r="BY18" s="6" t="s">
        <v>307</v>
      </c>
      <c r="BZ18" s="6" t="s">
        <v>185</v>
      </c>
      <c r="CA18" s="6" t="s">
        <v>188</v>
      </c>
      <c r="CB18" s="6" t="s">
        <v>262</v>
      </c>
      <c r="CC18" s="94" t="s">
        <v>329</v>
      </c>
      <c r="CD18" s="94" t="s">
        <v>184</v>
      </c>
      <c r="CE18" s="6" t="s">
        <v>330</v>
      </c>
      <c r="CF18" s="6">
        <v>313</v>
      </c>
      <c r="CG18" s="6">
        <v>8</v>
      </c>
    </row>
    <row r="19" spans="2:85" ht="21" customHeight="1" x14ac:dyDescent="0.2">
      <c r="B19" s="144"/>
      <c r="C19" s="145"/>
      <c r="D19" s="145"/>
      <c r="E19" s="145"/>
      <c r="F19" s="145"/>
      <c r="G19" s="146"/>
      <c r="H19" s="130"/>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2"/>
      <c r="BE19" s="63"/>
      <c r="BF19" s="87" t="s">
        <v>217</v>
      </c>
      <c r="BG19" s="6" t="s">
        <v>340</v>
      </c>
      <c r="BH19" s="6" t="s">
        <v>359</v>
      </c>
      <c r="BI19" s="6">
        <f t="shared" si="1"/>
        <v>5</v>
      </c>
      <c r="BJ19" s="5">
        <f t="shared" si="2"/>
        <v>378</v>
      </c>
      <c r="BK19" s="5">
        <f t="shared" si="5"/>
        <v>39</v>
      </c>
      <c r="BL19" s="5">
        <v>7917</v>
      </c>
      <c r="BM19" s="5">
        <v>598.5</v>
      </c>
      <c r="BN19" s="5">
        <f t="shared" si="3"/>
        <v>7919</v>
      </c>
      <c r="BO19" s="5">
        <f t="shared" si="4"/>
        <v>598.5</v>
      </c>
      <c r="BQ19" s="67">
        <v>317</v>
      </c>
      <c r="BR19" s="67">
        <f t="shared" si="0"/>
        <v>6636</v>
      </c>
      <c r="BS19" s="67"/>
      <c r="BT19" s="67"/>
      <c r="BU19" s="67"/>
      <c r="BW19" s="90" t="str">
        <f>IF(文字315="","",文字315)</f>
        <v/>
      </c>
      <c r="BX19" s="87" t="s">
        <v>147</v>
      </c>
      <c r="BY19" s="6" t="s">
        <v>278</v>
      </c>
      <c r="BZ19" s="6" t="s">
        <v>185</v>
      </c>
      <c r="CA19" s="6" t="s">
        <v>190</v>
      </c>
      <c r="CB19" s="6" t="s">
        <v>191</v>
      </c>
      <c r="CC19" s="94" t="s">
        <v>258</v>
      </c>
      <c r="CD19" s="94" t="s">
        <v>184</v>
      </c>
      <c r="CE19" s="6" t="s">
        <v>259</v>
      </c>
      <c r="CF19" s="6">
        <v>315</v>
      </c>
      <c r="CG19" s="6">
        <v>8</v>
      </c>
    </row>
    <row r="20" spans="2:85" ht="21" customHeight="1" x14ac:dyDescent="0.2">
      <c r="B20" s="126" t="s">
        <v>5</v>
      </c>
      <c r="C20" s="142"/>
      <c r="D20" s="142"/>
      <c r="E20" s="142"/>
      <c r="F20" s="142"/>
      <c r="G20" s="143"/>
      <c r="H20" s="127" t="s">
        <v>239</v>
      </c>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9"/>
      <c r="BE20" s="1"/>
      <c r="BF20" s="87" t="s">
        <v>201</v>
      </c>
      <c r="BG20" s="6" t="s">
        <v>250</v>
      </c>
      <c r="BH20" s="6" t="s">
        <v>360</v>
      </c>
      <c r="BI20" s="6">
        <f t="shared" si="1"/>
        <v>5</v>
      </c>
      <c r="BJ20" s="5">
        <f t="shared" si="2"/>
        <v>379</v>
      </c>
      <c r="BK20" s="5">
        <f>VALUE(RIGHT(BH20,LEN(BH20)-BI20))+1</f>
        <v>28</v>
      </c>
      <c r="BL20" s="5">
        <v>7938</v>
      </c>
      <c r="BM20" s="5">
        <v>425.25</v>
      </c>
      <c r="BN20" s="5">
        <f t="shared" si="3"/>
        <v>7938</v>
      </c>
      <c r="BO20" s="5">
        <f t="shared" si="4"/>
        <v>420.25</v>
      </c>
      <c r="BQ20" s="67">
        <v>318</v>
      </c>
      <c r="BR20" s="67">
        <f t="shared" si="0"/>
        <v>6657</v>
      </c>
      <c r="BS20" s="67"/>
      <c r="BT20" s="67"/>
      <c r="BU20" s="67"/>
      <c r="BW20" s="91" t="str">
        <f>IF(文字316="","",文字316)</f>
        <v/>
      </c>
      <c r="BX20" s="87" t="s">
        <v>148</v>
      </c>
      <c r="BY20" s="6" t="s">
        <v>383</v>
      </c>
      <c r="BZ20" s="6" t="s">
        <v>185</v>
      </c>
      <c r="CA20" s="6" t="s">
        <v>190</v>
      </c>
      <c r="CB20" s="6" t="s">
        <v>191</v>
      </c>
      <c r="CC20" s="94" t="s">
        <v>258</v>
      </c>
      <c r="CD20" s="94" t="s">
        <v>184</v>
      </c>
      <c r="CE20" s="6" t="s">
        <v>259</v>
      </c>
      <c r="CF20" s="6">
        <v>315</v>
      </c>
      <c r="CG20" s="6">
        <v>22</v>
      </c>
    </row>
    <row r="21" spans="2:85" ht="21" customHeight="1" x14ac:dyDescent="0.2">
      <c r="B21" s="144"/>
      <c r="C21" s="145"/>
      <c r="D21" s="145"/>
      <c r="E21" s="145"/>
      <c r="F21" s="145"/>
      <c r="G21" s="146"/>
      <c r="H21" s="130"/>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2"/>
      <c r="BE21" s="63"/>
      <c r="BF21" s="87" t="s">
        <v>218</v>
      </c>
      <c r="BG21" s="6" t="s">
        <v>339</v>
      </c>
      <c r="BH21" s="6" t="s">
        <v>361</v>
      </c>
      <c r="BI21" s="6">
        <f t="shared" si="1"/>
        <v>5</v>
      </c>
      <c r="BJ21" s="5">
        <f t="shared" si="2"/>
        <v>379</v>
      </c>
      <c r="BK21" s="5">
        <f t="shared" si="5"/>
        <v>28</v>
      </c>
      <c r="BL21" s="5">
        <v>7938</v>
      </c>
      <c r="BM21" s="5">
        <v>425.25</v>
      </c>
      <c r="BN21" s="5">
        <f t="shared" si="3"/>
        <v>7940</v>
      </c>
      <c r="BO21" s="5">
        <f t="shared" si="4"/>
        <v>425.25</v>
      </c>
      <c r="BQ21" s="67">
        <v>319</v>
      </c>
      <c r="BR21" s="67">
        <f t="shared" si="0"/>
        <v>6678</v>
      </c>
      <c r="BS21" s="67"/>
      <c r="BT21" s="67"/>
      <c r="BU21" s="67"/>
      <c r="BW21" s="91" t="str">
        <f>IF(文字317="","",文字317)</f>
        <v/>
      </c>
      <c r="BX21" s="87" t="s">
        <v>149</v>
      </c>
      <c r="BY21" s="6" t="s">
        <v>280</v>
      </c>
      <c r="BZ21" s="6" t="s">
        <v>185</v>
      </c>
      <c r="CA21" s="6" t="s">
        <v>190</v>
      </c>
      <c r="CB21" s="6" t="s">
        <v>191</v>
      </c>
      <c r="CC21" s="94" t="s">
        <v>258</v>
      </c>
      <c r="CD21" s="94" t="s">
        <v>184</v>
      </c>
      <c r="CE21" s="6" t="s">
        <v>259</v>
      </c>
      <c r="CF21" s="6">
        <v>315</v>
      </c>
      <c r="CG21" s="6">
        <v>35</v>
      </c>
    </row>
    <row r="22" spans="2:85" ht="21" customHeight="1" x14ac:dyDescent="0.2">
      <c r="B22" s="126" t="s">
        <v>16</v>
      </c>
      <c r="C22" s="142"/>
      <c r="D22" s="142"/>
      <c r="E22" s="142"/>
      <c r="F22" s="142"/>
      <c r="G22" s="143"/>
      <c r="H22" s="30" t="s">
        <v>92</v>
      </c>
      <c r="I22" s="31"/>
      <c r="J22" s="31"/>
      <c r="K22" s="31"/>
      <c r="L22" s="31"/>
      <c r="M22" s="31"/>
      <c r="N22" s="31"/>
      <c r="O22" s="31"/>
      <c r="P22" s="31"/>
      <c r="Q22" s="31"/>
      <c r="R22" s="31"/>
      <c r="S22" s="31"/>
      <c r="T22" s="31"/>
      <c r="U22" s="31"/>
      <c r="V22" s="31"/>
      <c r="W22" s="126" t="s">
        <v>387</v>
      </c>
      <c r="X22" s="142"/>
      <c r="Y22" s="142"/>
      <c r="Z22" s="142"/>
      <c r="AA22" s="142"/>
      <c r="AB22" s="142"/>
      <c r="AC22" s="142"/>
      <c r="AD22" s="142"/>
      <c r="AE22" s="142"/>
      <c r="AF22" s="142"/>
      <c r="AG22" s="142"/>
      <c r="AH22" s="142"/>
      <c r="AI22" s="142"/>
      <c r="AJ22" s="143"/>
      <c r="AK22" s="127" t="s">
        <v>93</v>
      </c>
      <c r="AL22" s="128"/>
      <c r="AM22" s="128"/>
      <c r="AN22" s="128"/>
      <c r="AO22" s="128"/>
      <c r="AP22" s="128"/>
      <c r="AQ22" s="128"/>
      <c r="AR22" s="128"/>
      <c r="AS22" s="128"/>
      <c r="AT22" s="128"/>
      <c r="AU22" s="128"/>
      <c r="AV22" s="128"/>
      <c r="AW22" s="128"/>
      <c r="AX22" s="128"/>
      <c r="AY22" s="128"/>
      <c r="AZ22" s="128"/>
      <c r="BA22" s="128"/>
      <c r="BB22" s="128"/>
      <c r="BC22" s="129"/>
      <c r="BE22" s="63"/>
      <c r="BF22" s="87" t="s">
        <v>219</v>
      </c>
      <c r="BG22" s="6" t="s">
        <v>340</v>
      </c>
      <c r="BH22" s="6" t="s">
        <v>362</v>
      </c>
      <c r="BI22" s="6">
        <f t="shared" si="1"/>
        <v>5</v>
      </c>
      <c r="BJ22" s="5">
        <f t="shared" si="2"/>
        <v>379</v>
      </c>
      <c r="BK22" s="5">
        <f t="shared" si="5"/>
        <v>39</v>
      </c>
      <c r="BL22" s="5">
        <v>7938</v>
      </c>
      <c r="BM22" s="5">
        <v>598.5</v>
      </c>
      <c r="BN22" s="5">
        <f t="shared" si="3"/>
        <v>7940</v>
      </c>
      <c r="BO22" s="5">
        <f t="shared" si="4"/>
        <v>598.5</v>
      </c>
      <c r="BQ22" s="67">
        <v>320</v>
      </c>
      <c r="BR22" s="67">
        <f t="shared" si="0"/>
        <v>6699</v>
      </c>
      <c r="BS22" s="67"/>
      <c r="BT22" s="67"/>
      <c r="BU22" s="67"/>
      <c r="BW22" s="90" t="str">
        <f>IF(文字318="","",文字318)</f>
        <v/>
      </c>
      <c r="BX22" s="87" t="s">
        <v>150</v>
      </c>
      <c r="BY22" s="6" t="s">
        <v>281</v>
      </c>
      <c r="BZ22" s="6" t="s">
        <v>185</v>
      </c>
      <c r="CA22" s="6" t="s">
        <v>190</v>
      </c>
      <c r="CB22" s="6" t="s">
        <v>191</v>
      </c>
      <c r="CC22" s="94" t="s">
        <v>258</v>
      </c>
      <c r="CD22" s="94" t="s">
        <v>184</v>
      </c>
      <c r="CE22" s="6" t="s">
        <v>259</v>
      </c>
      <c r="CF22" s="6">
        <v>316</v>
      </c>
      <c r="CG22" s="6">
        <v>8</v>
      </c>
    </row>
    <row r="23" spans="2:85" ht="21" customHeight="1" x14ac:dyDescent="0.2">
      <c r="B23" s="144"/>
      <c r="C23" s="145"/>
      <c r="D23" s="145"/>
      <c r="E23" s="145"/>
      <c r="F23" s="145"/>
      <c r="G23" s="146"/>
      <c r="H23" s="103"/>
      <c r="I23" s="104"/>
      <c r="J23" s="104"/>
      <c r="K23" s="104"/>
      <c r="L23" s="104"/>
      <c r="M23" s="104"/>
      <c r="N23" s="104"/>
      <c r="O23" s="104"/>
      <c r="P23" s="104"/>
      <c r="Q23" s="104"/>
      <c r="R23" s="104"/>
      <c r="S23" s="104"/>
      <c r="T23" s="104"/>
      <c r="U23" s="27" t="s">
        <v>29</v>
      </c>
      <c r="V23" s="32"/>
      <c r="W23" s="144"/>
      <c r="X23" s="145"/>
      <c r="Y23" s="145"/>
      <c r="Z23" s="145"/>
      <c r="AA23" s="145"/>
      <c r="AB23" s="145"/>
      <c r="AC23" s="145"/>
      <c r="AD23" s="145"/>
      <c r="AE23" s="145"/>
      <c r="AF23" s="145"/>
      <c r="AG23" s="145"/>
      <c r="AH23" s="145"/>
      <c r="AI23" s="145"/>
      <c r="AJ23" s="146"/>
      <c r="AK23" s="130"/>
      <c r="AL23" s="131"/>
      <c r="AM23" s="131"/>
      <c r="AN23" s="131"/>
      <c r="AO23" s="131"/>
      <c r="AP23" s="131"/>
      <c r="AQ23" s="131"/>
      <c r="AR23" s="131"/>
      <c r="AS23" s="131"/>
      <c r="AT23" s="131"/>
      <c r="AU23" s="131"/>
      <c r="AV23" s="131"/>
      <c r="AW23" s="131"/>
      <c r="AX23" s="131"/>
      <c r="AY23" s="131"/>
      <c r="AZ23" s="131"/>
      <c r="BA23" s="131"/>
      <c r="BB23" s="131"/>
      <c r="BC23" s="132"/>
      <c r="BE23" s="1"/>
      <c r="BF23" s="87" t="s">
        <v>202</v>
      </c>
      <c r="BG23" s="6" t="s">
        <v>251</v>
      </c>
      <c r="BH23" s="6" t="s">
        <v>363</v>
      </c>
      <c r="BI23" s="6">
        <f t="shared" si="1"/>
        <v>5</v>
      </c>
      <c r="BJ23" s="5">
        <f t="shared" si="2"/>
        <v>380</v>
      </c>
      <c r="BK23" s="5">
        <f>VALUE(RIGHT(BH23,LEN(BH23)-BI23))+1</f>
        <v>28</v>
      </c>
      <c r="BL23" s="5">
        <v>7959</v>
      </c>
      <c r="BM23" s="5">
        <v>425.25</v>
      </c>
      <c r="BN23" s="5">
        <f t="shared" si="3"/>
        <v>7959</v>
      </c>
      <c r="BO23" s="5">
        <f t="shared" si="4"/>
        <v>420.25</v>
      </c>
      <c r="BQ23" s="67">
        <v>321</v>
      </c>
      <c r="BR23" s="67">
        <f t="shared" ref="BR23:BR51" si="6">21*(BQ23-1)</f>
        <v>6720</v>
      </c>
      <c r="BS23" s="67"/>
      <c r="BT23" s="67"/>
      <c r="BU23" s="67"/>
      <c r="BW23" s="90" t="str">
        <f>IF(文字319="","",文字319)</f>
        <v/>
      </c>
      <c r="BX23" s="87" t="s">
        <v>151</v>
      </c>
      <c r="BY23" s="6" t="s">
        <v>282</v>
      </c>
      <c r="BZ23" s="6" t="s">
        <v>185</v>
      </c>
      <c r="CA23" s="6" t="s">
        <v>190</v>
      </c>
      <c r="CB23" s="6" t="s">
        <v>191</v>
      </c>
      <c r="CC23" s="94" t="s">
        <v>258</v>
      </c>
      <c r="CD23" s="94" t="s">
        <v>184</v>
      </c>
      <c r="CE23" s="6" t="s">
        <v>259</v>
      </c>
      <c r="CF23" s="6">
        <v>316</v>
      </c>
      <c r="CG23" s="6">
        <v>22</v>
      </c>
    </row>
    <row r="24" spans="2:85" ht="21" customHeight="1" x14ac:dyDescent="0.2">
      <c r="B24" s="126" t="s">
        <v>36</v>
      </c>
      <c r="C24" s="142"/>
      <c r="D24" s="142"/>
      <c r="E24" s="142"/>
      <c r="F24" s="142"/>
      <c r="G24" s="143"/>
      <c r="H24" s="30" t="s">
        <v>62</v>
      </c>
      <c r="I24" s="31"/>
      <c r="J24" s="31"/>
      <c r="K24" s="31"/>
      <c r="L24" s="152"/>
      <c r="M24" s="152"/>
      <c r="N24" s="33" t="s">
        <v>31</v>
      </c>
      <c r="O24" s="31"/>
      <c r="P24" s="33" t="s">
        <v>63</v>
      </c>
      <c r="Q24" s="31"/>
      <c r="R24" s="31"/>
      <c r="S24" s="152"/>
      <c r="T24" s="152"/>
      <c r="U24" s="33" t="s">
        <v>39</v>
      </c>
      <c r="V24" s="31"/>
      <c r="W24" s="33" t="s">
        <v>235</v>
      </c>
      <c r="X24" s="31"/>
      <c r="Y24" s="31"/>
      <c r="Z24" s="31"/>
      <c r="AA24" s="152"/>
      <c r="AB24" s="152"/>
      <c r="AC24" s="33" t="s">
        <v>31</v>
      </c>
      <c r="AD24" s="31"/>
      <c r="AE24" s="33" t="s">
        <v>40</v>
      </c>
      <c r="AF24" s="31"/>
      <c r="AG24" s="31"/>
      <c r="AH24" s="152"/>
      <c r="AI24" s="152"/>
      <c r="AJ24" s="33" t="s">
        <v>31</v>
      </c>
      <c r="AK24" s="31"/>
      <c r="AL24" s="33" t="s">
        <v>64</v>
      </c>
      <c r="AM24" s="31"/>
      <c r="AN24" s="31"/>
      <c r="AO24" s="31"/>
      <c r="AP24" s="31"/>
      <c r="AQ24" s="31"/>
      <c r="AR24" s="31"/>
      <c r="AS24" s="31"/>
      <c r="AT24" s="152"/>
      <c r="AU24" s="152"/>
      <c r="AV24" s="33" t="s">
        <v>31</v>
      </c>
      <c r="AW24" s="31"/>
      <c r="AX24" s="33"/>
      <c r="AY24" s="31"/>
      <c r="AZ24" s="31"/>
      <c r="BA24" s="33"/>
      <c r="BB24" s="31"/>
      <c r="BC24" s="34"/>
      <c r="BE24" s="63"/>
      <c r="BF24" s="87" t="s">
        <v>220</v>
      </c>
      <c r="BG24" s="6" t="s">
        <v>339</v>
      </c>
      <c r="BH24" s="6" t="s">
        <v>364</v>
      </c>
      <c r="BI24" s="6">
        <f t="shared" si="1"/>
        <v>5</v>
      </c>
      <c r="BJ24" s="5">
        <f t="shared" si="2"/>
        <v>380</v>
      </c>
      <c r="BK24" s="5">
        <f t="shared" si="5"/>
        <v>28</v>
      </c>
      <c r="BL24" s="5">
        <v>7959</v>
      </c>
      <c r="BM24" s="5">
        <v>425.25</v>
      </c>
      <c r="BN24" s="5">
        <f t="shared" si="3"/>
        <v>7961</v>
      </c>
      <c r="BO24" s="5">
        <f t="shared" si="4"/>
        <v>425.25</v>
      </c>
      <c r="BQ24" s="67">
        <v>322</v>
      </c>
      <c r="BR24" s="67">
        <f t="shared" si="6"/>
        <v>6741</v>
      </c>
      <c r="BS24" s="67"/>
      <c r="BT24" s="67"/>
      <c r="BU24" s="67"/>
      <c r="BW24" s="90" t="str">
        <f>IF(文字320="","",文字320)</f>
        <v/>
      </c>
      <c r="BX24" s="87" t="s">
        <v>152</v>
      </c>
      <c r="BY24" s="6" t="s">
        <v>283</v>
      </c>
      <c r="BZ24" s="6" t="s">
        <v>185</v>
      </c>
      <c r="CA24" s="6" t="s">
        <v>190</v>
      </c>
      <c r="CB24" s="6" t="s">
        <v>191</v>
      </c>
      <c r="CC24" s="94" t="s">
        <v>258</v>
      </c>
      <c r="CD24" s="94" t="s">
        <v>184</v>
      </c>
      <c r="CE24" s="6" t="s">
        <v>259</v>
      </c>
      <c r="CF24" s="6">
        <v>316</v>
      </c>
      <c r="CG24" s="6">
        <v>35</v>
      </c>
    </row>
    <row r="25" spans="2:85" ht="21" customHeight="1" x14ac:dyDescent="0.2">
      <c r="B25" s="149"/>
      <c r="C25" s="150"/>
      <c r="D25" s="150"/>
      <c r="E25" s="150"/>
      <c r="F25" s="150"/>
      <c r="G25" s="151"/>
      <c r="H25" s="30" t="s">
        <v>41</v>
      </c>
      <c r="I25" s="31"/>
      <c r="J25" s="31"/>
      <c r="K25" s="31"/>
      <c r="L25" s="31"/>
      <c r="M25" s="31"/>
      <c r="N25" s="31"/>
      <c r="O25" s="153"/>
      <c r="P25" s="153"/>
      <c r="Q25" s="33" t="s">
        <v>31</v>
      </c>
      <c r="R25" s="31"/>
      <c r="S25" s="33" t="s">
        <v>42</v>
      </c>
      <c r="T25" s="31"/>
      <c r="U25" s="31"/>
      <c r="V25" s="31"/>
      <c r="W25" s="31"/>
      <c r="X25" s="31"/>
      <c r="Y25" s="153"/>
      <c r="Z25" s="153"/>
      <c r="AA25" s="33" t="s">
        <v>31</v>
      </c>
      <c r="AB25" s="31"/>
      <c r="AC25" s="33" t="s">
        <v>43</v>
      </c>
      <c r="AD25" s="31"/>
      <c r="AE25" s="31"/>
      <c r="AF25" s="31"/>
      <c r="AG25" s="31"/>
      <c r="AH25" s="31"/>
      <c r="AI25" s="153"/>
      <c r="AJ25" s="153"/>
      <c r="AK25" s="33" t="s">
        <v>31</v>
      </c>
      <c r="AL25" s="31"/>
      <c r="AM25" s="33" t="s">
        <v>65</v>
      </c>
      <c r="AN25" s="33"/>
      <c r="AO25" s="33"/>
      <c r="AP25" s="33"/>
      <c r="AQ25" s="153"/>
      <c r="AR25" s="153"/>
      <c r="AS25" s="33" t="s">
        <v>31</v>
      </c>
      <c r="AT25" s="33"/>
      <c r="AU25" s="31"/>
      <c r="AV25" s="33"/>
      <c r="AW25" s="31"/>
      <c r="AX25" s="31"/>
      <c r="AY25" s="31"/>
      <c r="AZ25" s="31"/>
      <c r="BA25" s="33"/>
      <c r="BB25" s="31"/>
      <c r="BC25" s="34"/>
      <c r="BE25" s="63"/>
      <c r="BF25" s="87" t="s">
        <v>221</v>
      </c>
      <c r="BG25" s="6" t="s">
        <v>340</v>
      </c>
      <c r="BH25" s="6" t="s">
        <v>365</v>
      </c>
      <c r="BI25" s="6">
        <f t="shared" si="1"/>
        <v>5</v>
      </c>
      <c r="BJ25" s="5">
        <f t="shared" si="2"/>
        <v>380</v>
      </c>
      <c r="BK25" s="5">
        <f t="shared" si="5"/>
        <v>39</v>
      </c>
      <c r="BL25" s="5">
        <v>7959</v>
      </c>
      <c r="BM25" s="5">
        <v>598.5</v>
      </c>
      <c r="BN25" s="5">
        <f t="shared" si="3"/>
        <v>7961</v>
      </c>
      <c r="BO25" s="5">
        <f t="shared" si="4"/>
        <v>598.5</v>
      </c>
      <c r="BQ25" s="67">
        <v>323</v>
      </c>
      <c r="BR25" s="67">
        <f t="shared" si="6"/>
        <v>6762</v>
      </c>
      <c r="BS25" s="67"/>
      <c r="BT25" s="67"/>
      <c r="BU25" s="67"/>
      <c r="BW25" s="90" t="str">
        <f>IF(文字321="","",文字321)</f>
        <v/>
      </c>
      <c r="BX25" s="87" t="s">
        <v>153</v>
      </c>
      <c r="BY25" s="6" t="s">
        <v>284</v>
      </c>
      <c r="CC25" s="94"/>
      <c r="CD25" s="94"/>
      <c r="CF25" s="6">
        <v>316</v>
      </c>
      <c r="CG25" s="6">
        <v>44</v>
      </c>
    </row>
    <row r="26" spans="2:85" ht="21" customHeight="1" x14ac:dyDescent="0.2">
      <c r="B26" s="144"/>
      <c r="C26" s="145"/>
      <c r="D26" s="145"/>
      <c r="E26" s="145"/>
      <c r="F26" s="145"/>
      <c r="G26" s="146"/>
      <c r="H26" s="30" t="s">
        <v>66</v>
      </c>
      <c r="I26" s="33"/>
      <c r="J26" s="32"/>
      <c r="K26" s="33"/>
      <c r="L26" s="35" t="s">
        <v>67</v>
      </c>
      <c r="M26" s="104"/>
      <c r="N26" s="104"/>
      <c r="O26" s="104"/>
      <c r="P26" s="104"/>
      <c r="Q26" s="104"/>
      <c r="R26" s="33" t="s">
        <v>28</v>
      </c>
      <c r="S26" s="104"/>
      <c r="T26" s="104"/>
      <c r="U26" s="27" t="s">
        <v>31</v>
      </c>
      <c r="V26" s="32"/>
      <c r="W26" s="32"/>
      <c r="X26" s="32"/>
      <c r="Y26" s="27"/>
      <c r="Z26" s="31"/>
      <c r="AA26" s="31"/>
      <c r="AB26" s="33"/>
      <c r="AC26" s="33"/>
      <c r="AD26" s="33"/>
      <c r="AE26" s="33"/>
      <c r="AF26" s="33"/>
      <c r="AG26" s="33"/>
      <c r="AH26" s="33"/>
      <c r="AI26" s="33"/>
      <c r="AJ26" s="35" t="s">
        <v>68</v>
      </c>
      <c r="AK26" s="104"/>
      <c r="AL26" s="104"/>
      <c r="AM26" s="104"/>
      <c r="AN26" s="33" t="s">
        <v>69</v>
      </c>
      <c r="AO26" s="33"/>
      <c r="AP26" s="33"/>
      <c r="AQ26" s="35" t="s">
        <v>70</v>
      </c>
      <c r="AR26" s="104"/>
      <c r="AS26" s="104"/>
      <c r="AT26" s="104"/>
      <c r="AU26" s="36" t="s">
        <v>71</v>
      </c>
      <c r="AV26" s="33"/>
      <c r="AW26" s="33"/>
      <c r="AX26" s="35"/>
      <c r="AY26" s="104"/>
      <c r="AZ26" s="104"/>
      <c r="BA26" s="104"/>
      <c r="BB26" s="33" t="s">
        <v>72</v>
      </c>
      <c r="BC26" s="37"/>
      <c r="BE26" s="1"/>
      <c r="BF26" s="87" t="s">
        <v>203</v>
      </c>
      <c r="BG26" s="6" t="s">
        <v>252</v>
      </c>
      <c r="BH26" s="6" t="s">
        <v>366</v>
      </c>
      <c r="BI26" s="6">
        <f t="shared" si="1"/>
        <v>5</v>
      </c>
      <c r="BJ26" s="5">
        <f t="shared" si="2"/>
        <v>382</v>
      </c>
      <c r="BK26" s="5">
        <f>VALUE(RIGHT(BH26,LEN(BH26)-BI26))+1</f>
        <v>9</v>
      </c>
      <c r="BL26" s="5">
        <v>8001</v>
      </c>
      <c r="BM26" s="5">
        <v>126</v>
      </c>
      <c r="BN26" s="5">
        <f t="shared" si="3"/>
        <v>8001</v>
      </c>
      <c r="BO26" s="5">
        <f t="shared" si="4"/>
        <v>121</v>
      </c>
      <c r="BQ26" s="67">
        <v>324</v>
      </c>
      <c r="BR26" s="67">
        <f t="shared" si="6"/>
        <v>6783</v>
      </c>
      <c r="BS26" s="67"/>
      <c r="BT26" s="67"/>
      <c r="BU26" s="67"/>
      <c r="BW26" s="90" t="str">
        <f>IF(文字322="","",文字322)</f>
        <v>※150字以内で記入</v>
      </c>
      <c r="BX26" s="87" t="s">
        <v>154</v>
      </c>
      <c r="BY26" s="6" t="s">
        <v>308</v>
      </c>
      <c r="BZ26" s="6" t="s">
        <v>185</v>
      </c>
      <c r="CA26" s="6" t="s">
        <v>188</v>
      </c>
      <c r="CB26" s="6" t="s">
        <v>262</v>
      </c>
      <c r="CC26" s="94" t="s">
        <v>331</v>
      </c>
      <c r="CD26" s="94" t="s">
        <v>184</v>
      </c>
      <c r="CE26" s="6" t="s">
        <v>332</v>
      </c>
      <c r="CF26" s="6">
        <v>317</v>
      </c>
      <c r="CG26" s="6">
        <v>8</v>
      </c>
    </row>
    <row r="27" spans="2:85" ht="21" customHeight="1" x14ac:dyDescent="0.2">
      <c r="B27" s="126" t="s">
        <v>73</v>
      </c>
      <c r="C27" s="142"/>
      <c r="D27" s="142"/>
      <c r="E27" s="142"/>
      <c r="F27" s="142"/>
      <c r="G27" s="143"/>
      <c r="H27" s="127" t="s">
        <v>17</v>
      </c>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9"/>
      <c r="BE27" s="64"/>
      <c r="BF27" s="87" t="s">
        <v>222</v>
      </c>
      <c r="BG27" s="6" t="s">
        <v>339</v>
      </c>
      <c r="BH27" s="6" t="s">
        <v>367</v>
      </c>
      <c r="BI27" s="6">
        <f t="shared" si="1"/>
        <v>5</v>
      </c>
      <c r="BJ27" s="5">
        <f t="shared" si="2"/>
        <v>382</v>
      </c>
      <c r="BK27" s="5">
        <f t="shared" si="5"/>
        <v>9</v>
      </c>
      <c r="BL27" s="5">
        <v>8001</v>
      </c>
      <c r="BM27" s="5">
        <v>126</v>
      </c>
      <c r="BN27" s="5">
        <f t="shared" si="3"/>
        <v>8003</v>
      </c>
      <c r="BO27" s="5">
        <f t="shared" si="4"/>
        <v>126</v>
      </c>
      <c r="BQ27" s="67">
        <v>325</v>
      </c>
      <c r="BR27" s="67">
        <f t="shared" si="6"/>
        <v>6804</v>
      </c>
      <c r="BS27" s="67"/>
      <c r="BT27" s="67"/>
      <c r="BU27" s="67"/>
      <c r="BW27" s="90" t="str">
        <f>IF(文字323="","",文字323)</f>
        <v>※150字以内で記入</v>
      </c>
      <c r="BX27" s="87" t="s">
        <v>155</v>
      </c>
      <c r="BY27" s="6" t="s">
        <v>309</v>
      </c>
      <c r="BZ27" s="6" t="s">
        <v>185</v>
      </c>
      <c r="CA27" s="6" t="s">
        <v>188</v>
      </c>
      <c r="CB27" s="6" t="s">
        <v>262</v>
      </c>
      <c r="CC27" s="94" t="s">
        <v>331</v>
      </c>
      <c r="CD27" s="94" t="s">
        <v>184</v>
      </c>
      <c r="CE27" s="6" t="s">
        <v>332</v>
      </c>
      <c r="CF27" s="6">
        <v>319</v>
      </c>
      <c r="CG27" s="6">
        <v>8</v>
      </c>
    </row>
    <row r="28" spans="2:85" ht="21" customHeight="1" x14ac:dyDescent="0.2">
      <c r="B28" s="144"/>
      <c r="C28" s="145"/>
      <c r="D28" s="145"/>
      <c r="E28" s="145"/>
      <c r="F28" s="145"/>
      <c r="G28" s="146"/>
      <c r="H28" s="130"/>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2"/>
      <c r="BE28" s="64"/>
      <c r="BF28" s="88" t="s">
        <v>223</v>
      </c>
      <c r="BG28" s="6" t="s">
        <v>340</v>
      </c>
      <c r="BH28" s="15" t="s">
        <v>368</v>
      </c>
      <c r="BI28" s="6">
        <f t="shared" si="1"/>
        <v>5</v>
      </c>
      <c r="BJ28" s="5">
        <f t="shared" si="2"/>
        <v>382</v>
      </c>
      <c r="BK28" s="5">
        <f t="shared" si="5"/>
        <v>15</v>
      </c>
      <c r="BL28" s="5">
        <v>8001</v>
      </c>
      <c r="BM28" s="5">
        <v>220.5</v>
      </c>
      <c r="BN28" s="5">
        <f t="shared" si="3"/>
        <v>8003</v>
      </c>
      <c r="BO28" s="5">
        <f t="shared" si="4"/>
        <v>220.5</v>
      </c>
      <c r="BQ28" s="67">
        <v>326</v>
      </c>
      <c r="BR28" s="67">
        <f t="shared" si="6"/>
        <v>6825</v>
      </c>
      <c r="BS28" s="67"/>
      <c r="BT28" s="67"/>
      <c r="BU28" s="67"/>
      <c r="BW28" s="89" t="str">
        <f>IF(数量304="","",数量304)</f>
        <v/>
      </c>
      <c r="BX28" s="87" t="s">
        <v>122</v>
      </c>
      <c r="BY28" s="6" t="s">
        <v>310</v>
      </c>
      <c r="BZ28" s="6" t="s">
        <v>186</v>
      </c>
      <c r="CA28" s="6" t="s">
        <v>187</v>
      </c>
      <c r="CB28" s="6" t="s">
        <v>192</v>
      </c>
      <c r="CC28" s="94" t="s">
        <v>254</v>
      </c>
      <c r="CD28" s="94" t="s">
        <v>184</v>
      </c>
      <c r="CE28" s="6" t="s">
        <v>266</v>
      </c>
      <c r="CF28" s="6">
        <v>322</v>
      </c>
      <c r="CG28" s="6">
        <v>8</v>
      </c>
    </row>
    <row r="29" spans="2:85" ht="21" customHeight="1" x14ac:dyDescent="0.2">
      <c r="B29" s="126" t="s">
        <v>74</v>
      </c>
      <c r="C29" s="142"/>
      <c r="D29" s="142"/>
      <c r="E29" s="142"/>
      <c r="F29" s="142"/>
      <c r="G29" s="143"/>
      <c r="H29" s="127" t="s">
        <v>6</v>
      </c>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9"/>
      <c r="BE29" s="2"/>
      <c r="BF29" s="88" t="s">
        <v>204</v>
      </c>
      <c r="BG29" s="6" t="s">
        <v>253</v>
      </c>
      <c r="BH29" s="15" t="s">
        <v>369</v>
      </c>
      <c r="BI29" s="6">
        <f t="shared" si="1"/>
        <v>5</v>
      </c>
      <c r="BJ29" s="5">
        <f t="shared" si="2"/>
        <v>384</v>
      </c>
      <c r="BK29" s="5">
        <f>VALUE(RIGHT(BH29,LEN(BH29)-BI29))+1</f>
        <v>9</v>
      </c>
      <c r="BL29" s="5">
        <v>8043</v>
      </c>
      <c r="BM29" s="5">
        <v>126</v>
      </c>
      <c r="BN29" s="5">
        <f t="shared" si="3"/>
        <v>8043</v>
      </c>
      <c r="BO29" s="5">
        <f t="shared" si="4"/>
        <v>121</v>
      </c>
      <c r="BQ29" s="67">
        <v>327</v>
      </c>
      <c r="BR29" s="67">
        <f t="shared" si="6"/>
        <v>6846</v>
      </c>
      <c r="BS29" s="67"/>
      <c r="BT29" s="67"/>
      <c r="BU29" s="67"/>
      <c r="BW29" s="90" t="str">
        <f>IF(文字324="","",文字324)</f>
        <v>　　　回、　　　回、累計　　　回</v>
      </c>
      <c r="BX29" s="87" t="s">
        <v>156</v>
      </c>
      <c r="BY29" s="6" t="s">
        <v>311</v>
      </c>
      <c r="CC29" s="94"/>
      <c r="CD29" s="94"/>
      <c r="CF29" s="6">
        <v>321</v>
      </c>
      <c r="CG29" s="6">
        <v>37</v>
      </c>
    </row>
    <row r="30" spans="2:85" ht="21" customHeight="1" x14ac:dyDescent="0.2">
      <c r="B30" s="144"/>
      <c r="C30" s="145"/>
      <c r="D30" s="145"/>
      <c r="E30" s="145"/>
      <c r="F30" s="145"/>
      <c r="G30" s="146"/>
      <c r="H30" s="130"/>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2"/>
      <c r="BE30" s="65"/>
      <c r="BF30" s="88" t="s">
        <v>224</v>
      </c>
      <c r="BG30" s="6" t="s">
        <v>370</v>
      </c>
      <c r="BH30" s="15" t="s">
        <v>371</v>
      </c>
      <c r="BI30" s="6">
        <f t="shared" si="1"/>
        <v>5</v>
      </c>
      <c r="BJ30" s="5">
        <f t="shared" si="2"/>
        <v>384</v>
      </c>
      <c r="BK30" s="5">
        <f t="shared" si="5"/>
        <v>9</v>
      </c>
      <c r="BL30" s="5">
        <v>8043</v>
      </c>
      <c r="BM30" s="5">
        <v>126</v>
      </c>
      <c r="BN30" s="5">
        <f t="shared" si="3"/>
        <v>8045</v>
      </c>
      <c r="BO30" s="5">
        <f t="shared" si="4"/>
        <v>126</v>
      </c>
      <c r="BQ30" s="67">
        <v>328</v>
      </c>
      <c r="BR30" s="67">
        <f t="shared" si="6"/>
        <v>6867</v>
      </c>
      <c r="BS30" s="67"/>
      <c r="BT30" s="67"/>
      <c r="BU30" s="67"/>
      <c r="BW30" s="90" t="str">
        <f>IF(文字325="","",文字325)</f>
        <v/>
      </c>
      <c r="BX30" s="87" t="s">
        <v>157</v>
      </c>
      <c r="BY30" s="6" t="s">
        <v>285</v>
      </c>
      <c r="CF30" s="6">
        <v>325</v>
      </c>
      <c r="CG30" s="6">
        <v>13</v>
      </c>
    </row>
    <row r="31" spans="2:85" ht="21" customHeight="1" x14ac:dyDescent="0.2">
      <c r="B31" s="126" t="s">
        <v>7</v>
      </c>
      <c r="C31" s="142"/>
      <c r="D31" s="142"/>
      <c r="E31" s="142"/>
      <c r="F31" s="142"/>
      <c r="G31" s="143"/>
      <c r="H31" s="38"/>
      <c r="I31" s="22" t="s">
        <v>32</v>
      </c>
      <c r="J31" s="39"/>
      <c r="K31" s="128" t="s">
        <v>75</v>
      </c>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9"/>
      <c r="BE31" s="65"/>
      <c r="BF31" s="87" t="s">
        <v>225</v>
      </c>
      <c r="BG31" s="6" t="s">
        <v>372</v>
      </c>
      <c r="BH31" s="6" t="s">
        <v>373</v>
      </c>
      <c r="BI31" s="6">
        <f t="shared" si="1"/>
        <v>5</v>
      </c>
      <c r="BJ31" s="5">
        <f t="shared" si="2"/>
        <v>384</v>
      </c>
      <c r="BK31" s="5">
        <f t="shared" si="5"/>
        <v>25</v>
      </c>
      <c r="BL31" s="5">
        <v>8043</v>
      </c>
      <c r="BM31" s="5">
        <v>378</v>
      </c>
      <c r="BN31" s="5">
        <f t="shared" si="3"/>
        <v>8045</v>
      </c>
      <c r="BO31" s="5">
        <f t="shared" si="4"/>
        <v>378</v>
      </c>
      <c r="BP31" s="7"/>
      <c r="BQ31" s="67">
        <v>329</v>
      </c>
      <c r="BR31" s="67">
        <f t="shared" si="6"/>
        <v>6888</v>
      </c>
      <c r="BS31" s="67"/>
      <c r="BT31" s="67"/>
      <c r="BU31" s="67"/>
      <c r="BW31" s="89" t="str">
        <f>IF(数量305="","",数量305)</f>
        <v/>
      </c>
      <c r="BX31" s="87" t="s">
        <v>123</v>
      </c>
      <c r="BY31" s="6" t="s">
        <v>286</v>
      </c>
      <c r="BZ31" s="6" t="s">
        <v>186</v>
      </c>
      <c r="CA31" s="6" t="s">
        <v>187</v>
      </c>
      <c r="CB31" s="6" t="s">
        <v>192</v>
      </c>
      <c r="CC31" s="94" t="s">
        <v>254</v>
      </c>
      <c r="CD31" s="94" t="s">
        <v>184</v>
      </c>
      <c r="CE31" s="6" t="s">
        <v>266</v>
      </c>
      <c r="CF31" s="6">
        <v>323</v>
      </c>
      <c r="CG31" s="6">
        <v>12</v>
      </c>
    </row>
    <row r="32" spans="2:85" ht="21" customHeight="1" x14ac:dyDescent="0.2">
      <c r="B32" s="144"/>
      <c r="C32" s="145"/>
      <c r="D32" s="145"/>
      <c r="E32" s="145"/>
      <c r="F32" s="145"/>
      <c r="G32" s="146"/>
      <c r="H32" s="40"/>
      <c r="I32" s="71" t="s">
        <v>33</v>
      </c>
      <c r="J32" s="4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2"/>
      <c r="BE32" s="66"/>
      <c r="BF32" s="87" t="s">
        <v>205</v>
      </c>
      <c r="BG32" s="6" t="s">
        <v>244</v>
      </c>
      <c r="BH32" s="6" t="s">
        <v>374</v>
      </c>
      <c r="BI32" s="6">
        <f t="shared" si="1"/>
        <v>5</v>
      </c>
      <c r="BJ32" s="5">
        <f t="shared" si="2"/>
        <v>388</v>
      </c>
      <c r="BK32" s="5">
        <f>VALUE(RIGHT(BH32,LEN(BH32)-BI32))+1</f>
        <v>9</v>
      </c>
      <c r="BL32" s="5">
        <v>8127</v>
      </c>
      <c r="BM32" s="5">
        <v>126</v>
      </c>
      <c r="BN32" s="5">
        <f t="shared" si="3"/>
        <v>8127</v>
      </c>
      <c r="BO32" s="5">
        <f t="shared" si="4"/>
        <v>121</v>
      </c>
      <c r="BP32" s="7"/>
      <c r="BQ32" s="67">
        <v>330</v>
      </c>
      <c r="BR32" s="67">
        <f t="shared" si="6"/>
        <v>6909</v>
      </c>
      <c r="BS32" s="67"/>
      <c r="BT32" s="67"/>
      <c r="BU32" s="67"/>
      <c r="BW32" s="89" t="str">
        <f>IF(数量306="","",数量306)</f>
        <v/>
      </c>
      <c r="BX32" s="87" t="s">
        <v>124</v>
      </c>
      <c r="BY32" s="6" t="s">
        <v>287</v>
      </c>
      <c r="BZ32" s="6" t="s">
        <v>186</v>
      </c>
      <c r="CA32" s="6" t="s">
        <v>187</v>
      </c>
      <c r="CB32" s="6" t="s">
        <v>192</v>
      </c>
      <c r="CC32" s="94" t="s">
        <v>254</v>
      </c>
      <c r="CD32" s="94" t="s">
        <v>184</v>
      </c>
      <c r="CE32" s="6" t="s">
        <v>266</v>
      </c>
      <c r="CF32" s="6">
        <v>323</v>
      </c>
      <c r="CG32" s="6">
        <v>19</v>
      </c>
    </row>
    <row r="33" spans="2:85" ht="21" customHeight="1" x14ac:dyDescent="0.2">
      <c r="B33" s="126" t="s">
        <v>45</v>
      </c>
      <c r="C33" s="142"/>
      <c r="D33" s="142"/>
      <c r="E33" s="142"/>
      <c r="F33" s="142"/>
      <c r="G33" s="143"/>
      <c r="H33" s="127" t="s">
        <v>388</v>
      </c>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9"/>
      <c r="BE33" s="63"/>
      <c r="BF33" s="87" t="s">
        <v>226</v>
      </c>
      <c r="BG33" s="6" t="s">
        <v>341</v>
      </c>
      <c r="BH33" s="6" t="s">
        <v>375</v>
      </c>
      <c r="BI33" s="6">
        <f t="shared" si="1"/>
        <v>5</v>
      </c>
      <c r="BJ33" s="5">
        <f t="shared" si="2"/>
        <v>388</v>
      </c>
      <c r="BK33" s="5">
        <f t="shared" si="5"/>
        <v>9</v>
      </c>
      <c r="BL33" s="5">
        <v>8127</v>
      </c>
      <c r="BM33" s="5">
        <v>126</v>
      </c>
      <c r="BN33" s="5">
        <f t="shared" si="3"/>
        <v>8129</v>
      </c>
      <c r="BO33" s="5">
        <f t="shared" si="4"/>
        <v>126</v>
      </c>
      <c r="BQ33" s="67">
        <v>331</v>
      </c>
      <c r="BR33" s="67">
        <f t="shared" si="6"/>
        <v>6930</v>
      </c>
      <c r="BS33" s="67"/>
      <c r="BT33" s="67"/>
      <c r="BU33" s="67"/>
      <c r="BW33" s="92" t="str">
        <f>IF(数量307="","",数量307)</f>
        <v/>
      </c>
      <c r="BX33" s="87" t="s">
        <v>125</v>
      </c>
      <c r="BY33" s="6" t="s">
        <v>279</v>
      </c>
      <c r="BZ33" s="6" t="s">
        <v>186</v>
      </c>
      <c r="CA33" s="6" t="s">
        <v>187</v>
      </c>
      <c r="CB33" s="6" t="s">
        <v>192</v>
      </c>
      <c r="CC33" s="94" t="s">
        <v>254</v>
      </c>
      <c r="CD33" s="94" t="s">
        <v>184</v>
      </c>
      <c r="CE33" s="6" t="s">
        <v>266</v>
      </c>
      <c r="CF33" s="6">
        <v>323</v>
      </c>
      <c r="CG33" s="6">
        <v>27</v>
      </c>
    </row>
    <row r="34" spans="2:85" ht="21" customHeight="1" x14ac:dyDescent="0.2">
      <c r="B34" s="144"/>
      <c r="C34" s="145"/>
      <c r="D34" s="145"/>
      <c r="E34" s="145"/>
      <c r="F34" s="145"/>
      <c r="G34" s="146"/>
      <c r="H34" s="130"/>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2"/>
      <c r="BE34" s="63"/>
      <c r="BF34" s="87" t="s">
        <v>227</v>
      </c>
      <c r="BG34" s="6" t="s">
        <v>342</v>
      </c>
      <c r="BH34" s="6" t="s">
        <v>376</v>
      </c>
      <c r="BI34" s="6">
        <f t="shared" si="1"/>
        <v>5</v>
      </c>
      <c r="BJ34" s="5">
        <f t="shared" si="2"/>
        <v>388</v>
      </c>
      <c r="BK34" s="5">
        <f t="shared" si="5"/>
        <v>15</v>
      </c>
      <c r="BL34" s="5">
        <v>8127</v>
      </c>
      <c r="BM34" s="5">
        <v>220.5</v>
      </c>
      <c r="BN34" s="5">
        <f t="shared" si="3"/>
        <v>8129</v>
      </c>
      <c r="BO34" s="5">
        <f t="shared" si="4"/>
        <v>220.5</v>
      </c>
      <c r="BQ34" s="67">
        <v>332</v>
      </c>
      <c r="BR34" s="67">
        <f t="shared" si="6"/>
        <v>6951</v>
      </c>
      <c r="BS34" s="67"/>
      <c r="BT34" s="67"/>
      <c r="BU34" s="67"/>
      <c r="BW34" s="92" t="str">
        <f>IF(数量308="","",数量308)</f>
        <v/>
      </c>
      <c r="BX34" s="87" t="s">
        <v>126</v>
      </c>
      <c r="BY34" s="6" t="s">
        <v>288</v>
      </c>
      <c r="BZ34" s="6" t="s">
        <v>186</v>
      </c>
      <c r="CA34" s="6" t="s">
        <v>187</v>
      </c>
      <c r="CB34" s="6" t="s">
        <v>192</v>
      </c>
      <c r="CC34" s="94" t="s">
        <v>254</v>
      </c>
      <c r="CD34" s="94" t="s">
        <v>184</v>
      </c>
      <c r="CE34" s="6" t="s">
        <v>266</v>
      </c>
      <c r="CF34" s="6">
        <v>323</v>
      </c>
      <c r="CG34" s="6">
        <v>34</v>
      </c>
    </row>
    <row r="35" spans="2:85" ht="21" customHeight="1" x14ac:dyDescent="0.2">
      <c r="B35" s="126" t="s">
        <v>8</v>
      </c>
      <c r="C35" s="142"/>
      <c r="D35" s="142"/>
      <c r="E35" s="142"/>
      <c r="F35" s="142"/>
      <c r="G35" s="143"/>
      <c r="H35" s="127" t="s">
        <v>76</v>
      </c>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9"/>
      <c r="BE35" s="1"/>
      <c r="BF35" s="87" t="s">
        <v>206</v>
      </c>
      <c r="BG35" s="6" t="s">
        <v>245</v>
      </c>
      <c r="BH35" s="6" t="s">
        <v>377</v>
      </c>
      <c r="BI35" s="6">
        <f t="shared" si="1"/>
        <v>5</v>
      </c>
      <c r="BJ35" s="5">
        <f t="shared" si="2"/>
        <v>389</v>
      </c>
      <c r="BK35" s="5">
        <f>VALUE(RIGHT(BH35,LEN(BH35)-BI35))+1</f>
        <v>9</v>
      </c>
      <c r="BL35" s="5">
        <v>8148</v>
      </c>
      <c r="BM35" s="5">
        <v>126</v>
      </c>
      <c r="BN35" s="5">
        <f t="shared" si="3"/>
        <v>8148</v>
      </c>
      <c r="BO35" s="5">
        <f t="shared" si="4"/>
        <v>121</v>
      </c>
      <c r="BQ35" s="67">
        <v>333</v>
      </c>
      <c r="BR35" s="67">
        <f t="shared" si="6"/>
        <v>6972</v>
      </c>
      <c r="BS35" s="67"/>
      <c r="BT35" s="67"/>
      <c r="BU35" s="67"/>
      <c r="BW35" s="89" t="str">
        <f>IF(数量309="","",数量309)</f>
        <v/>
      </c>
      <c r="BX35" s="87" t="s">
        <v>127</v>
      </c>
      <c r="BY35" s="6" t="s">
        <v>289</v>
      </c>
      <c r="BZ35" s="6" t="s">
        <v>186</v>
      </c>
      <c r="CA35" s="6" t="s">
        <v>187</v>
      </c>
      <c r="CB35" s="6" t="s">
        <v>192</v>
      </c>
      <c r="CC35" s="94" t="s">
        <v>254</v>
      </c>
      <c r="CD35" s="94" t="s">
        <v>184</v>
      </c>
      <c r="CE35" s="6" t="s">
        <v>266</v>
      </c>
      <c r="CF35" s="6">
        <v>323</v>
      </c>
      <c r="CG35" s="6">
        <v>46</v>
      </c>
    </row>
    <row r="36" spans="2:85" ht="21" customHeight="1" x14ac:dyDescent="0.2">
      <c r="B36" s="144"/>
      <c r="C36" s="145"/>
      <c r="D36" s="145"/>
      <c r="E36" s="145"/>
      <c r="F36" s="145"/>
      <c r="G36" s="146"/>
      <c r="H36" s="130"/>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2"/>
      <c r="BE36" s="63"/>
      <c r="BF36" s="87" t="s">
        <v>228</v>
      </c>
      <c r="BG36" s="6" t="s">
        <v>333</v>
      </c>
      <c r="BH36" s="6" t="s">
        <v>337</v>
      </c>
      <c r="BI36" s="6">
        <f t="shared" si="1"/>
        <v>5</v>
      </c>
      <c r="BJ36" s="5">
        <f t="shared" si="2"/>
        <v>389</v>
      </c>
      <c r="BK36" s="5">
        <f t="shared" si="5"/>
        <v>9</v>
      </c>
      <c r="BL36" s="5">
        <v>8148</v>
      </c>
      <c r="BM36" s="5">
        <v>126</v>
      </c>
      <c r="BN36" s="5">
        <f t="shared" si="3"/>
        <v>8150</v>
      </c>
      <c r="BO36" s="5">
        <f t="shared" si="4"/>
        <v>126</v>
      </c>
      <c r="BQ36" s="67">
        <v>334</v>
      </c>
      <c r="BR36" s="67">
        <f t="shared" si="6"/>
        <v>6993</v>
      </c>
      <c r="BS36" s="67"/>
      <c r="BT36" s="67"/>
      <c r="BU36" s="67"/>
      <c r="BW36" s="89" t="str">
        <f>IF(数量310="","",数量310)</f>
        <v/>
      </c>
      <c r="BX36" s="87" t="s">
        <v>128</v>
      </c>
      <c r="BY36" s="6" t="s">
        <v>290</v>
      </c>
      <c r="BZ36" s="6" t="s">
        <v>186</v>
      </c>
      <c r="CA36" s="6" t="s">
        <v>187</v>
      </c>
      <c r="CB36" s="6" t="s">
        <v>192</v>
      </c>
      <c r="CC36" s="94" t="s">
        <v>254</v>
      </c>
      <c r="CD36" s="94" t="s">
        <v>184</v>
      </c>
      <c r="CE36" s="6" t="s">
        <v>266</v>
      </c>
      <c r="CF36" s="6">
        <v>324</v>
      </c>
      <c r="CG36" s="6">
        <v>15</v>
      </c>
    </row>
    <row r="37" spans="2:85" ht="21" customHeight="1" x14ac:dyDescent="0.2">
      <c r="B37" s="126" t="s">
        <v>46</v>
      </c>
      <c r="C37" s="142"/>
      <c r="D37" s="142"/>
      <c r="E37" s="142"/>
      <c r="F37" s="142"/>
      <c r="G37" s="143"/>
      <c r="H37" s="154" t="s">
        <v>77</v>
      </c>
      <c r="I37" s="155"/>
      <c r="J37" s="155"/>
      <c r="K37" s="155"/>
      <c r="L37" s="155"/>
      <c r="M37" s="39"/>
      <c r="N37" s="22" t="s">
        <v>32</v>
      </c>
      <c r="O37" s="39"/>
      <c r="P37" s="127" t="s">
        <v>78</v>
      </c>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9"/>
      <c r="BE37" s="63"/>
      <c r="BF37" s="87" t="s">
        <v>229</v>
      </c>
      <c r="BG37" s="6" t="s">
        <v>334</v>
      </c>
      <c r="BH37" s="6" t="s">
        <v>338</v>
      </c>
      <c r="BI37" s="6">
        <f t="shared" si="1"/>
        <v>5</v>
      </c>
      <c r="BJ37" s="5">
        <f t="shared" si="2"/>
        <v>389</v>
      </c>
      <c r="BK37" s="5">
        <f t="shared" si="5"/>
        <v>15</v>
      </c>
      <c r="BL37" s="5">
        <v>8148</v>
      </c>
      <c r="BM37" s="5">
        <v>220.5</v>
      </c>
      <c r="BN37" s="5">
        <f t="shared" si="3"/>
        <v>8150</v>
      </c>
      <c r="BO37" s="5">
        <f t="shared" si="4"/>
        <v>220.5</v>
      </c>
      <c r="BQ37" s="67">
        <v>335</v>
      </c>
      <c r="BR37" s="67">
        <f t="shared" si="6"/>
        <v>7014</v>
      </c>
      <c r="BS37" s="67"/>
      <c r="BT37" s="67"/>
      <c r="BU37" s="67"/>
      <c r="BW37" s="89" t="str">
        <f>IF(数量311="","",数量311)</f>
        <v/>
      </c>
      <c r="BX37" s="87" t="s">
        <v>129</v>
      </c>
      <c r="BY37" s="6" t="s">
        <v>291</v>
      </c>
      <c r="BZ37" s="6" t="s">
        <v>186</v>
      </c>
      <c r="CA37" s="6" t="s">
        <v>187</v>
      </c>
      <c r="CB37" s="6" t="s">
        <v>192</v>
      </c>
      <c r="CC37" s="94" t="s">
        <v>254</v>
      </c>
      <c r="CD37" s="94" t="s">
        <v>184</v>
      </c>
      <c r="CE37" s="6" t="s">
        <v>266</v>
      </c>
      <c r="CF37" s="6">
        <v>324</v>
      </c>
      <c r="CG37" s="6">
        <v>25</v>
      </c>
    </row>
    <row r="38" spans="2:85" ht="21" customHeight="1" x14ac:dyDescent="0.2">
      <c r="B38" s="144"/>
      <c r="C38" s="145"/>
      <c r="D38" s="145"/>
      <c r="E38" s="145"/>
      <c r="F38" s="145"/>
      <c r="G38" s="146"/>
      <c r="H38" s="156"/>
      <c r="I38" s="157"/>
      <c r="J38" s="157"/>
      <c r="K38" s="157"/>
      <c r="L38" s="157"/>
      <c r="M38" s="41"/>
      <c r="N38" s="71" t="s">
        <v>33</v>
      </c>
      <c r="O38" s="41"/>
      <c r="P38" s="130"/>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2"/>
      <c r="BE38" s="1"/>
      <c r="BF38" s="87" t="s">
        <v>207</v>
      </c>
      <c r="BG38" s="6" t="s">
        <v>246</v>
      </c>
      <c r="BH38" s="6" t="s">
        <v>378</v>
      </c>
      <c r="BI38" s="6">
        <f t="shared" si="1"/>
        <v>5</v>
      </c>
      <c r="BJ38" s="5">
        <f t="shared" si="2"/>
        <v>391</v>
      </c>
      <c r="BK38" s="5">
        <f>VALUE(RIGHT(BH38,LEN(BH38)-BI38))+1</f>
        <v>9</v>
      </c>
      <c r="BL38" s="5">
        <v>8190</v>
      </c>
      <c r="BM38" s="5">
        <v>126</v>
      </c>
      <c r="BN38" s="5">
        <f t="shared" si="3"/>
        <v>8190</v>
      </c>
      <c r="BO38" s="5">
        <f t="shared" si="4"/>
        <v>121</v>
      </c>
      <c r="BQ38" s="67">
        <v>336</v>
      </c>
      <c r="BR38" s="67">
        <f t="shared" si="6"/>
        <v>7035</v>
      </c>
      <c r="BS38" s="67"/>
      <c r="BT38" s="67"/>
      <c r="BU38" s="67"/>
      <c r="BW38" s="89" t="str">
        <f>IF(数量312="","",数量312)</f>
        <v/>
      </c>
      <c r="BX38" s="87" t="s">
        <v>130</v>
      </c>
      <c r="BY38" s="6" t="s">
        <v>292</v>
      </c>
      <c r="BZ38" s="6" t="s">
        <v>186</v>
      </c>
      <c r="CA38" s="6" t="s">
        <v>187</v>
      </c>
      <c r="CB38" s="6" t="s">
        <v>192</v>
      </c>
      <c r="CC38" s="94" t="s">
        <v>254</v>
      </c>
      <c r="CD38" s="94" t="s">
        <v>184</v>
      </c>
      <c r="CE38" s="6" t="s">
        <v>266</v>
      </c>
      <c r="CF38" s="6">
        <v>324</v>
      </c>
      <c r="CG38" s="6">
        <v>35</v>
      </c>
    </row>
    <row r="39" spans="2:85" ht="21" customHeight="1" x14ac:dyDescent="0.2">
      <c r="B39" s="126" t="s">
        <v>34</v>
      </c>
      <c r="C39" s="142"/>
      <c r="D39" s="142"/>
      <c r="E39" s="142"/>
      <c r="F39" s="142"/>
      <c r="G39" s="143"/>
      <c r="H39" s="38"/>
      <c r="I39" s="22" t="s">
        <v>32</v>
      </c>
      <c r="J39" s="39"/>
      <c r="K39" s="33" t="s">
        <v>35</v>
      </c>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4"/>
      <c r="BE39" s="63"/>
      <c r="BF39" s="87" t="s">
        <v>230</v>
      </c>
      <c r="BG39" s="6" t="s">
        <v>339</v>
      </c>
      <c r="BH39" s="6" t="s">
        <v>379</v>
      </c>
      <c r="BI39" s="6">
        <f t="shared" si="1"/>
        <v>5</v>
      </c>
      <c r="BJ39" s="5">
        <f t="shared" si="2"/>
        <v>391</v>
      </c>
      <c r="BK39" s="5">
        <f t="shared" si="5"/>
        <v>9</v>
      </c>
      <c r="BL39" s="5">
        <v>8190</v>
      </c>
      <c r="BM39" s="5">
        <v>126</v>
      </c>
      <c r="BN39" s="5">
        <f t="shared" si="3"/>
        <v>8192</v>
      </c>
      <c r="BO39" s="5">
        <f t="shared" si="4"/>
        <v>126</v>
      </c>
      <c r="BQ39" s="67">
        <v>337</v>
      </c>
      <c r="BR39" s="67">
        <f t="shared" si="6"/>
        <v>7056</v>
      </c>
      <c r="BS39" s="67"/>
      <c r="BT39" s="67"/>
      <c r="BU39" s="67"/>
      <c r="BW39" s="89" t="str">
        <f>IF(数量313="","",数量313)</f>
        <v/>
      </c>
      <c r="BX39" s="87" t="s">
        <v>131</v>
      </c>
      <c r="BY39" s="6" t="s">
        <v>293</v>
      </c>
      <c r="BZ39" s="6" t="s">
        <v>186</v>
      </c>
      <c r="CA39" s="6" t="s">
        <v>187</v>
      </c>
      <c r="CB39" s="6" t="s">
        <v>192</v>
      </c>
      <c r="CC39" s="94" t="s">
        <v>254</v>
      </c>
      <c r="CD39" s="94" t="s">
        <v>184</v>
      </c>
      <c r="CE39" s="6" t="s">
        <v>266</v>
      </c>
      <c r="CF39" s="6">
        <v>324</v>
      </c>
      <c r="CG39" s="6">
        <v>43</v>
      </c>
    </row>
    <row r="40" spans="2:85" ht="21" customHeight="1" x14ac:dyDescent="0.2">
      <c r="B40" s="144"/>
      <c r="C40" s="145"/>
      <c r="D40" s="145"/>
      <c r="E40" s="145"/>
      <c r="F40" s="145"/>
      <c r="G40" s="146"/>
      <c r="H40" s="42"/>
      <c r="I40" s="43" t="s">
        <v>33</v>
      </c>
      <c r="J40" s="44"/>
      <c r="K40" s="45"/>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2"/>
      <c r="BB40" s="32"/>
      <c r="BC40" s="46"/>
      <c r="BE40" s="63"/>
      <c r="BF40" s="87" t="s">
        <v>231</v>
      </c>
      <c r="BG40" s="6" t="s">
        <v>340</v>
      </c>
      <c r="BH40" s="6" t="s">
        <v>380</v>
      </c>
      <c r="BI40" s="6">
        <f t="shared" si="1"/>
        <v>5</v>
      </c>
      <c r="BJ40" s="5">
        <f t="shared" si="2"/>
        <v>391</v>
      </c>
      <c r="BK40" s="5">
        <f t="shared" si="5"/>
        <v>15</v>
      </c>
      <c r="BL40" s="5">
        <v>8190</v>
      </c>
      <c r="BM40" s="5">
        <v>220.5</v>
      </c>
      <c r="BN40" s="5">
        <f t="shared" si="3"/>
        <v>8192</v>
      </c>
      <c r="BO40" s="5">
        <f t="shared" si="4"/>
        <v>220.5</v>
      </c>
      <c r="BQ40" s="67">
        <v>338</v>
      </c>
      <c r="BR40" s="67">
        <f t="shared" si="6"/>
        <v>7077</v>
      </c>
      <c r="BS40" s="67"/>
      <c r="BT40" s="67"/>
      <c r="BU40" s="67"/>
      <c r="BW40" s="89" t="str">
        <f>IF(数量314="","",数量314)</f>
        <v/>
      </c>
      <c r="BX40" s="87" t="s">
        <v>132</v>
      </c>
      <c r="BY40" s="6" t="s">
        <v>294</v>
      </c>
      <c r="BZ40" s="6" t="s">
        <v>186</v>
      </c>
      <c r="CA40" s="6" t="s">
        <v>187</v>
      </c>
      <c r="CB40" s="6" t="s">
        <v>192</v>
      </c>
      <c r="CC40" s="94" t="s">
        <v>254</v>
      </c>
      <c r="CD40" s="94" t="s">
        <v>184</v>
      </c>
      <c r="CE40" s="6" t="s">
        <v>266</v>
      </c>
      <c r="CF40" s="6">
        <v>325</v>
      </c>
      <c r="CG40" s="6">
        <v>19</v>
      </c>
    </row>
    <row r="41" spans="2:85" ht="21" customHeight="1" x14ac:dyDescent="0.2">
      <c r="B41" s="10" t="s">
        <v>79</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67" t="s">
        <v>80</v>
      </c>
      <c r="BB41" s="167"/>
      <c r="BC41" s="167"/>
      <c r="BQ41" s="67">
        <v>339</v>
      </c>
      <c r="BR41" s="67">
        <f t="shared" si="6"/>
        <v>7098</v>
      </c>
      <c r="BS41" s="67"/>
      <c r="BT41" s="67"/>
      <c r="BU41" s="67"/>
      <c r="BW41" s="89" t="str">
        <f>IF(数量315="","",数量315)</f>
        <v/>
      </c>
      <c r="BX41" s="87" t="s">
        <v>159</v>
      </c>
      <c r="BY41" s="6" t="s">
        <v>295</v>
      </c>
      <c r="BZ41" s="6" t="s">
        <v>186</v>
      </c>
      <c r="CA41" s="6" t="s">
        <v>187</v>
      </c>
      <c r="CB41" s="6" t="s">
        <v>192</v>
      </c>
      <c r="CC41" s="94" t="s">
        <v>254</v>
      </c>
      <c r="CD41" s="94" t="s">
        <v>184</v>
      </c>
      <c r="CE41" s="6" t="s">
        <v>266</v>
      </c>
      <c r="CF41" s="6">
        <v>325</v>
      </c>
      <c r="CG41" s="6">
        <v>37</v>
      </c>
    </row>
    <row r="42" spans="2:85" ht="21" customHeight="1" x14ac:dyDescent="0.2">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168"/>
      <c r="BB42" s="168"/>
      <c r="BC42" s="168"/>
      <c r="BQ42" s="67">
        <v>340</v>
      </c>
      <c r="BR42" s="67">
        <f t="shared" si="6"/>
        <v>7119</v>
      </c>
      <c r="BS42" s="67"/>
      <c r="BT42" s="67"/>
      <c r="BU42" s="67"/>
      <c r="BW42" s="89" t="str">
        <f>IF(数量316="","",数量316)</f>
        <v/>
      </c>
      <c r="BX42" s="87" t="s">
        <v>160</v>
      </c>
      <c r="BY42" s="6" t="s">
        <v>296</v>
      </c>
      <c r="BZ42" s="6" t="s">
        <v>186</v>
      </c>
      <c r="CA42" s="6" t="s">
        <v>187</v>
      </c>
      <c r="CB42" s="6" t="s">
        <v>192</v>
      </c>
      <c r="CC42" s="94" t="s">
        <v>254</v>
      </c>
      <c r="CD42" s="94" t="s">
        <v>184</v>
      </c>
      <c r="CE42" s="6" t="s">
        <v>266</v>
      </c>
      <c r="CF42" s="6">
        <v>325</v>
      </c>
      <c r="CG42" s="6">
        <v>44</v>
      </c>
    </row>
    <row r="43" spans="2:85" ht="21" customHeight="1" x14ac:dyDescent="0.2">
      <c r="B43" s="100" t="s">
        <v>386</v>
      </c>
      <c r="C43" s="100"/>
      <c r="D43" s="100"/>
      <c r="E43" s="100"/>
      <c r="F43" s="100"/>
      <c r="G43" s="100"/>
      <c r="H43" s="100"/>
      <c r="I43" s="100"/>
      <c r="J43" s="100"/>
      <c r="K43" s="100"/>
      <c r="L43" s="100"/>
      <c r="M43" s="100"/>
      <c r="N43" s="100"/>
      <c r="O43" s="100"/>
      <c r="P43" s="100"/>
      <c r="Q43" s="100"/>
      <c r="R43" s="100"/>
      <c r="S43" s="100"/>
      <c r="T43" s="100"/>
      <c r="U43" s="100"/>
      <c r="V43" s="100"/>
      <c r="W43" s="100"/>
      <c r="X43" s="7"/>
      <c r="Y43" s="7"/>
      <c r="Z43" s="7"/>
      <c r="AA43" s="7"/>
      <c r="AB43" s="7"/>
      <c r="AC43" s="7"/>
      <c r="AD43" s="7"/>
      <c r="AE43" s="7"/>
      <c r="AF43" s="7"/>
      <c r="AG43" s="7"/>
      <c r="AH43" s="7"/>
      <c r="AI43" s="7"/>
      <c r="AJ43" s="7"/>
      <c r="BQ43" s="67">
        <v>341</v>
      </c>
      <c r="BR43" s="67">
        <f t="shared" si="6"/>
        <v>7140</v>
      </c>
      <c r="BS43" s="67"/>
      <c r="BT43" s="67"/>
      <c r="BU43" s="67"/>
      <c r="BW43" s="89" t="str">
        <f>IF(数量317="","",数量317)</f>
        <v/>
      </c>
      <c r="BX43" s="87" t="s">
        <v>161</v>
      </c>
      <c r="BY43" s="6" t="s">
        <v>297</v>
      </c>
      <c r="BZ43" s="6" t="s">
        <v>186</v>
      </c>
      <c r="CA43" s="6" t="s">
        <v>187</v>
      </c>
      <c r="CB43" s="6" t="s">
        <v>192</v>
      </c>
      <c r="CC43" s="94" t="s">
        <v>254</v>
      </c>
      <c r="CD43" s="94" t="s">
        <v>184</v>
      </c>
      <c r="CE43" s="6" t="s">
        <v>266</v>
      </c>
      <c r="CF43" s="6">
        <v>325</v>
      </c>
      <c r="CG43" s="6">
        <v>51</v>
      </c>
    </row>
    <row r="44" spans="2:85" ht="21" customHeight="1" x14ac:dyDescent="0.2">
      <c r="B44" s="100"/>
      <c r="C44" s="100"/>
      <c r="D44" s="100"/>
      <c r="E44" s="100"/>
      <c r="F44" s="100"/>
      <c r="G44" s="100"/>
      <c r="H44" s="100"/>
      <c r="I44" s="100"/>
      <c r="J44" s="100"/>
      <c r="K44" s="100"/>
      <c r="L44" s="100"/>
      <c r="M44" s="100"/>
      <c r="N44" s="100"/>
      <c r="O44" s="100"/>
      <c r="P44" s="100"/>
      <c r="Q44" s="100"/>
      <c r="R44" s="100"/>
      <c r="S44" s="100"/>
      <c r="T44" s="100"/>
      <c r="U44" s="100"/>
      <c r="V44" s="100"/>
      <c r="W44" s="100"/>
      <c r="X44" s="7"/>
      <c r="Y44" s="7"/>
      <c r="Z44" s="7"/>
      <c r="AA44" s="7"/>
      <c r="AB44" s="7"/>
      <c r="AC44" s="7"/>
      <c r="AD44" s="7"/>
      <c r="AE44" s="7"/>
      <c r="AF44" s="7"/>
      <c r="AG44" s="7"/>
      <c r="AH44" s="7"/>
      <c r="AI44" s="7"/>
      <c r="AJ44" s="7"/>
      <c r="AK44" s="7"/>
      <c r="AL44" s="9" t="s">
        <v>0</v>
      </c>
      <c r="AM44" s="10"/>
      <c r="AN44" s="10"/>
      <c r="AO44" s="10"/>
      <c r="AP44" s="10"/>
      <c r="AQ44" s="10"/>
      <c r="AR44" s="11" t="s">
        <v>1</v>
      </c>
      <c r="AS44" s="10"/>
      <c r="AT44" s="10"/>
      <c r="AU44" s="169" t="str">
        <f>IF(数量301="","",数量301)</f>
        <v/>
      </c>
      <c r="AV44" s="170"/>
      <c r="AW44" s="12" t="s">
        <v>29</v>
      </c>
      <c r="AX44" s="169" t="str">
        <f>IF(数量302="","",数量302)</f>
        <v/>
      </c>
      <c r="AY44" s="170"/>
      <c r="AZ44" s="12" t="s">
        <v>25</v>
      </c>
      <c r="BA44" s="169" t="str">
        <f>IF(数量303="","",数量303)</f>
        <v/>
      </c>
      <c r="BB44" s="170"/>
      <c r="BC44" s="13" t="s">
        <v>24</v>
      </c>
      <c r="BQ44" s="67">
        <v>342</v>
      </c>
      <c r="BR44" s="67">
        <f t="shared" si="6"/>
        <v>7161</v>
      </c>
      <c r="BS44" s="67"/>
      <c r="BT44" s="67"/>
      <c r="BU44" s="67"/>
      <c r="BW44" s="90" t="str">
        <f>IF(文字326="","",文字326)</f>
        <v>※○○活動（～県～市）、△△体験会の開催（～県～郡）など、活動地域と内容がわかるように記入</v>
      </c>
      <c r="BX44" s="87" t="s">
        <v>158</v>
      </c>
      <c r="BY44" s="6" t="s">
        <v>312</v>
      </c>
      <c r="CF44" s="6">
        <v>326</v>
      </c>
      <c r="CG44" s="6">
        <v>8</v>
      </c>
    </row>
    <row r="45" spans="2:85" ht="21" customHeight="1" x14ac:dyDescent="0.2">
      <c r="B45" s="101"/>
      <c r="C45" s="101"/>
      <c r="D45" s="101"/>
      <c r="E45" s="101"/>
      <c r="F45" s="101"/>
      <c r="G45" s="101"/>
      <c r="H45" s="101"/>
      <c r="I45" s="101"/>
      <c r="J45" s="101"/>
      <c r="K45" s="101"/>
      <c r="L45" s="101"/>
      <c r="M45" s="101"/>
      <c r="N45" s="101"/>
      <c r="O45" s="101"/>
      <c r="P45" s="101"/>
      <c r="Q45" s="101"/>
      <c r="R45" s="101"/>
      <c r="S45" s="101"/>
      <c r="T45" s="101"/>
      <c r="U45" s="101"/>
      <c r="V45" s="101"/>
      <c r="W45" s="101"/>
      <c r="X45" s="7"/>
      <c r="Y45" s="7"/>
      <c r="Z45" s="7"/>
      <c r="AA45" s="7"/>
      <c r="AB45" s="7"/>
      <c r="AC45" s="7"/>
      <c r="AD45" s="7"/>
      <c r="AE45" s="7"/>
      <c r="AF45" s="7"/>
      <c r="AG45" s="7"/>
      <c r="AH45" s="7"/>
      <c r="AI45" s="7"/>
      <c r="AJ45" s="7"/>
      <c r="AK45" s="7"/>
      <c r="AL45" s="171" t="str">
        <f>IF(文字301="","",文字301)</f>
        <v/>
      </c>
      <c r="AM45" s="172"/>
      <c r="AN45" s="172"/>
      <c r="AO45" s="172"/>
      <c r="AP45" s="172"/>
      <c r="AQ45" s="173"/>
      <c r="AR45" s="9" t="s">
        <v>2</v>
      </c>
      <c r="AS45" s="11"/>
      <c r="AT45" s="11"/>
      <c r="AU45" s="14"/>
      <c r="AV45" s="174" t="str">
        <f>IF(文字302="","",文字302)</f>
        <v/>
      </c>
      <c r="AW45" s="175"/>
      <c r="AX45" s="175"/>
      <c r="AY45" s="175"/>
      <c r="AZ45" s="175"/>
      <c r="BA45" s="175"/>
      <c r="BB45" s="175"/>
      <c r="BC45" s="176"/>
      <c r="BQ45" s="67">
        <v>343</v>
      </c>
      <c r="BR45" s="67">
        <f t="shared" si="6"/>
        <v>7182</v>
      </c>
      <c r="BS45" s="67"/>
      <c r="BT45" s="67"/>
      <c r="BU45" s="67"/>
      <c r="BW45" s="90" t="str">
        <f>IF(文字327="","",文字327)</f>
        <v>※連携先がある場合に、具体的に記入</v>
      </c>
      <c r="BX45" s="87" t="s">
        <v>163</v>
      </c>
      <c r="BY45" s="6" t="s">
        <v>313</v>
      </c>
      <c r="CF45" s="6">
        <v>328</v>
      </c>
      <c r="CG45" s="6">
        <v>8</v>
      </c>
    </row>
    <row r="46" spans="2:85" ht="21" customHeight="1" x14ac:dyDescent="0.2">
      <c r="B46" s="123" t="s">
        <v>18</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5"/>
      <c r="BQ46" s="67">
        <v>344</v>
      </c>
      <c r="BR46" s="67">
        <f t="shared" si="6"/>
        <v>7203</v>
      </c>
      <c r="BS46" s="67"/>
      <c r="BT46" s="67"/>
      <c r="BU46" s="67"/>
      <c r="BW46" s="90" t="str">
        <f>IF(文字328="","",文字328)</f>
        <v>※掲載媒体（新聞、テレビ、雑誌等）の名称、時期を記入（写しがあれば直近のもの３点程度を添付）　</v>
      </c>
      <c r="BX46" s="87" t="s">
        <v>164</v>
      </c>
      <c r="BY46" s="6" t="s">
        <v>241</v>
      </c>
      <c r="CF46" s="6">
        <v>330</v>
      </c>
      <c r="CG46" s="6">
        <v>11</v>
      </c>
    </row>
    <row r="47" spans="2:85" ht="21" customHeight="1" x14ac:dyDescent="0.2">
      <c r="B47" s="47" t="s">
        <v>81</v>
      </c>
      <c r="C47" s="33"/>
      <c r="D47" s="33"/>
      <c r="E47" s="33"/>
      <c r="F47" s="33"/>
      <c r="G47" s="33"/>
      <c r="H47" s="33"/>
      <c r="I47" s="33"/>
      <c r="J47" s="48"/>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7"/>
      <c r="BQ47" s="67">
        <v>345</v>
      </c>
      <c r="BR47" s="67">
        <f t="shared" si="6"/>
        <v>7224</v>
      </c>
      <c r="BS47" s="67"/>
      <c r="BT47" s="67"/>
      <c r="BU47" s="67"/>
      <c r="BW47" s="90" t="str">
        <f>IF(文字329="","",文字329)</f>
        <v>※資料（冊子）作成、ホームページやＳＮＳなどでの情報発信について、具体的（作成年度、掲載内容、発信内容、年間の発信回数、URL、SNSアカウント名など）に記入</v>
      </c>
      <c r="BX47" s="87" t="s">
        <v>165</v>
      </c>
      <c r="BY47" s="6" t="s">
        <v>314</v>
      </c>
      <c r="CF47" s="6">
        <v>332</v>
      </c>
      <c r="CG47" s="6">
        <v>8</v>
      </c>
    </row>
    <row r="48" spans="2:85" ht="21" customHeight="1" x14ac:dyDescent="0.2">
      <c r="B48" s="49" t="s">
        <v>82</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1"/>
      <c r="BQ48" s="67">
        <v>346</v>
      </c>
      <c r="BR48" s="67">
        <f t="shared" si="6"/>
        <v>7245</v>
      </c>
      <c r="BS48" s="67"/>
      <c r="BT48" s="67"/>
      <c r="BU48" s="67"/>
      <c r="BW48" s="90" t="str">
        <f>IF(文字330="","",文字330)</f>
        <v>※今後の連携や展開の方向性・その予定時期、継続のための体制づくり、活動の指導者育成などについて、記入</v>
      </c>
      <c r="BX48" s="87" t="s">
        <v>166</v>
      </c>
      <c r="BY48" s="6" t="s">
        <v>315</v>
      </c>
      <c r="CF48" s="6">
        <v>334</v>
      </c>
      <c r="CG48" s="6">
        <v>8</v>
      </c>
    </row>
    <row r="49" spans="2:85" ht="21" customHeight="1" x14ac:dyDescent="0.2">
      <c r="B49" s="158" t="s">
        <v>238</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60"/>
      <c r="BQ49" s="67">
        <v>347</v>
      </c>
      <c r="BR49" s="67">
        <f t="shared" si="6"/>
        <v>7266</v>
      </c>
      <c r="BS49" s="67"/>
      <c r="BT49" s="67"/>
      <c r="BU49" s="67"/>
      <c r="BW49" s="90" t="str">
        <f>IF(文字331="","",文字331)</f>
        <v>※アンケート以外に実施している効果測定があれば記入</v>
      </c>
      <c r="BX49" s="87" t="s">
        <v>167</v>
      </c>
      <c r="BY49" s="6" t="s">
        <v>242</v>
      </c>
      <c r="CF49" s="6">
        <v>336</v>
      </c>
      <c r="CG49" s="6">
        <v>16</v>
      </c>
    </row>
    <row r="50" spans="2:85" ht="21" customHeight="1" x14ac:dyDescent="0.2">
      <c r="B50" s="158"/>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60"/>
      <c r="BQ50" s="67">
        <v>348</v>
      </c>
      <c r="BR50" s="67">
        <f t="shared" si="6"/>
        <v>7287</v>
      </c>
      <c r="BS50" s="67"/>
      <c r="BT50" s="67"/>
      <c r="BU50" s="67"/>
      <c r="BW50" s="90" t="str">
        <f>IF(文字332="","",文字332)</f>
        <v>※300字以内で記入</v>
      </c>
      <c r="BX50" s="87" t="s">
        <v>168</v>
      </c>
      <c r="BY50" s="6" t="s">
        <v>316</v>
      </c>
      <c r="BZ50" s="6" t="s">
        <v>185</v>
      </c>
      <c r="CA50" s="6" t="s">
        <v>188</v>
      </c>
      <c r="CB50" s="6" t="s">
        <v>262</v>
      </c>
      <c r="CC50" s="94" t="s">
        <v>268</v>
      </c>
      <c r="CD50" s="94" t="s">
        <v>184</v>
      </c>
      <c r="CE50" s="6" t="s">
        <v>269</v>
      </c>
      <c r="CF50" s="6">
        <v>348</v>
      </c>
      <c r="CG50" s="6">
        <v>2</v>
      </c>
    </row>
    <row r="51" spans="2:85" ht="21" customHeight="1" x14ac:dyDescent="0.2">
      <c r="B51" s="158"/>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60"/>
      <c r="BQ51" s="67">
        <v>349</v>
      </c>
      <c r="BR51" s="67">
        <f t="shared" si="6"/>
        <v>7308</v>
      </c>
      <c r="BS51" s="67"/>
      <c r="BT51" s="67"/>
      <c r="BU51" s="67"/>
      <c r="BW51" s="90" t="str">
        <f>IF(文字333="","",文字333)</f>
        <v>※300字以内で記入</v>
      </c>
      <c r="BX51" s="87" t="s">
        <v>169</v>
      </c>
      <c r="BY51" s="6" t="s">
        <v>317</v>
      </c>
      <c r="BZ51" s="6" t="s">
        <v>185</v>
      </c>
      <c r="CA51" s="6" t="s">
        <v>188</v>
      </c>
      <c r="CB51" s="6" t="s">
        <v>262</v>
      </c>
      <c r="CC51" s="94" t="s">
        <v>268</v>
      </c>
      <c r="CD51" s="94" t="s">
        <v>184</v>
      </c>
      <c r="CE51" s="6" t="s">
        <v>269</v>
      </c>
      <c r="CF51" s="6">
        <v>353</v>
      </c>
      <c r="CG51" s="6">
        <v>2</v>
      </c>
    </row>
    <row r="52" spans="2:85" ht="21" customHeight="1" x14ac:dyDescent="0.2">
      <c r="B52" s="47" t="s">
        <v>83</v>
      </c>
      <c r="C52" s="33"/>
      <c r="D52" s="33"/>
      <c r="E52" s="33"/>
      <c r="F52" s="33"/>
      <c r="G52" s="33"/>
      <c r="H52" s="33"/>
      <c r="I52" s="33"/>
      <c r="J52" s="48"/>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7"/>
      <c r="BQ52" s="67">
        <v>350</v>
      </c>
      <c r="BR52" s="67">
        <f t="shared" ref="BR52:BR102" si="7">21*(BQ52-1)</f>
        <v>7329</v>
      </c>
      <c r="BS52" s="67"/>
      <c r="BT52" s="67"/>
      <c r="BU52" s="67"/>
      <c r="BW52" s="90" t="str">
        <f>IF(文字334="","",文字334)</f>
        <v>※300字以内で記入</v>
      </c>
      <c r="BX52" s="87" t="s">
        <v>170</v>
      </c>
      <c r="BY52" s="6" t="s">
        <v>318</v>
      </c>
      <c r="BZ52" s="6" t="s">
        <v>185</v>
      </c>
      <c r="CA52" s="6" t="s">
        <v>188</v>
      </c>
      <c r="CB52" s="6" t="s">
        <v>262</v>
      </c>
      <c r="CC52" s="94" t="s">
        <v>268</v>
      </c>
      <c r="CD52" s="94" t="s">
        <v>184</v>
      </c>
      <c r="CE52" s="6" t="s">
        <v>269</v>
      </c>
      <c r="CF52" s="6">
        <v>357</v>
      </c>
      <c r="CG52" s="6">
        <v>2</v>
      </c>
    </row>
    <row r="53" spans="2:85" ht="21" customHeight="1" x14ac:dyDescent="0.2">
      <c r="B53" s="49" t="s">
        <v>236</v>
      </c>
      <c r="C53" s="33"/>
      <c r="D53" s="33"/>
      <c r="E53" s="33"/>
      <c r="F53" s="33"/>
      <c r="G53" s="33"/>
      <c r="H53" s="33"/>
      <c r="I53" s="33"/>
      <c r="J53" s="48"/>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7"/>
      <c r="BQ53" s="67">
        <v>351</v>
      </c>
      <c r="BR53" s="67">
        <f t="shared" si="7"/>
        <v>7350</v>
      </c>
      <c r="BS53" s="67"/>
      <c r="BT53" s="67"/>
      <c r="BU53" s="67"/>
      <c r="BW53" s="90" t="str">
        <f>IF(文字335="","",文字335)</f>
        <v>※300字以内で記入</v>
      </c>
      <c r="BX53" s="87" t="s">
        <v>171</v>
      </c>
      <c r="BY53" s="6" t="s">
        <v>322</v>
      </c>
      <c r="BZ53" s="6" t="s">
        <v>185</v>
      </c>
      <c r="CA53" s="6" t="s">
        <v>188</v>
      </c>
      <c r="CB53" s="6" t="s">
        <v>262</v>
      </c>
      <c r="CC53" s="94" t="s">
        <v>268</v>
      </c>
      <c r="CD53" s="94" t="s">
        <v>184</v>
      </c>
      <c r="CE53" s="6" t="s">
        <v>269</v>
      </c>
      <c r="CF53" s="6">
        <v>362</v>
      </c>
      <c r="CG53" s="6">
        <v>2</v>
      </c>
    </row>
    <row r="54" spans="2:85" ht="21" customHeight="1" x14ac:dyDescent="0.2">
      <c r="B54" s="161" t="s">
        <v>238</v>
      </c>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3"/>
      <c r="BQ54" s="67">
        <v>352</v>
      </c>
      <c r="BR54" s="67">
        <f t="shared" si="7"/>
        <v>7371</v>
      </c>
      <c r="BS54" s="67"/>
      <c r="BT54" s="67"/>
      <c r="BU54" s="67"/>
      <c r="BW54" s="90" t="str">
        <f>IF(文字336="","",文字336)</f>
        <v>※300字以内で記入</v>
      </c>
      <c r="BX54" s="87" t="s">
        <v>172</v>
      </c>
      <c r="BY54" s="6" t="s">
        <v>319</v>
      </c>
      <c r="BZ54" s="6" t="s">
        <v>185</v>
      </c>
      <c r="CA54" s="6" t="s">
        <v>188</v>
      </c>
      <c r="CB54" s="6" t="s">
        <v>262</v>
      </c>
      <c r="CC54" s="94" t="s">
        <v>268</v>
      </c>
      <c r="CD54" s="94" t="s">
        <v>184</v>
      </c>
      <c r="CE54" s="6" t="s">
        <v>269</v>
      </c>
      <c r="CF54" s="6">
        <v>366</v>
      </c>
      <c r="CG54" s="6">
        <v>2</v>
      </c>
    </row>
    <row r="55" spans="2:85" ht="21" customHeight="1" x14ac:dyDescent="0.2">
      <c r="B55" s="161"/>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3"/>
      <c r="BQ55" s="67">
        <v>353</v>
      </c>
      <c r="BR55" s="67">
        <f t="shared" si="7"/>
        <v>7392</v>
      </c>
      <c r="BS55" s="67"/>
      <c r="BT55" s="67"/>
      <c r="BU55" s="67"/>
      <c r="BW55" s="90" t="str">
        <f>IF(文字337="","",文字337)</f>
        <v>※300字以内で記入</v>
      </c>
      <c r="BX55" s="87" t="s">
        <v>173</v>
      </c>
      <c r="BY55" s="6" t="s">
        <v>320</v>
      </c>
      <c r="BZ55" s="6" t="s">
        <v>185</v>
      </c>
      <c r="CA55" s="6" t="s">
        <v>188</v>
      </c>
      <c r="CB55" s="6" t="s">
        <v>262</v>
      </c>
      <c r="CC55" s="94" t="s">
        <v>268</v>
      </c>
      <c r="CD55" s="94" t="s">
        <v>184</v>
      </c>
      <c r="CE55" s="6" t="s">
        <v>269</v>
      </c>
      <c r="CF55" s="6">
        <v>370</v>
      </c>
      <c r="CG55" s="6">
        <v>2</v>
      </c>
    </row>
    <row r="56" spans="2:85" ht="21" customHeight="1" x14ac:dyDescent="0.2">
      <c r="B56" s="161"/>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3"/>
      <c r="BQ56" s="67">
        <v>354</v>
      </c>
      <c r="BR56" s="67">
        <f t="shared" si="7"/>
        <v>7413</v>
      </c>
      <c r="BS56" s="67"/>
      <c r="BT56" s="67"/>
      <c r="BU56" s="67"/>
      <c r="BW56" s="90" t="str">
        <f>IF(文字338="","",文字338)</f>
        <v/>
      </c>
      <c r="BX56" s="87" t="s">
        <v>174</v>
      </c>
      <c r="BY56" s="6" t="s">
        <v>323</v>
      </c>
      <c r="BZ56" s="6" t="s">
        <v>186</v>
      </c>
      <c r="CA56" s="6" t="s">
        <v>189</v>
      </c>
      <c r="CB56" s="6" t="s">
        <v>191</v>
      </c>
      <c r="CC56" s="94" t="s">
        <v>184</v>
      </c>
      <c r="CD56" s="94" t="s">
        <v>184</v>
      </c>
      <c r="CF56" s="6">
        <v>375</v>
      </c>
      <c r="CG56" s="6">
        <v>28</v>
      </c>
    </row>
    <row r="57" spans="2:85" ht="21" customHeight="1" x14ac:dyDescent="0.2">
      <c r="B57" s="47" t="s">
        <v>84</v>
      </c>
      <c r="C57" s="33"/>
      <c r="D57" s="33"/>
      <c r="E57" s="33"/>
      <c r="F57" s="33"/>
      <c r="G57" s="33"/>
      <c r="H57" s="33"/>
      <c r="I57" s="33"/>
      <c r="J57" s="48"/>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7"/>
      <c r="BQ57" s="67">
        <v>355</v>
      </c>
      <c r="BR57" s="67">
        <f t="shared" si="7"/>
        <v>7434</v>
      </c>
      <c r="BS57" s="67"/>
      <c r="BT57" s="67"/>
      <c r="BU57" s="67"/>
      <c r="BW57" s="89" t="str">
        <f>IF(数量318="","",数量318)</f>
        <v/>
      </c>
      <c r="BX57" s="87" t="s">
        <v>162</v>
      </c>
      <c r="BY57" s="6" t="s">
        <v>324</v>
      </c>
      <c r="BZ57" s="6" t="s">
        <v>186</v>
      </c>
      <c r="CA57" s="6" t="s">
        <v>187</v>
      </c>
      <c r="CB57" s="6" t="s">
        <v>191</v>
      </c>
      <c r="CC57" s="94" t="s">
        <v>270</v>
      </c>
      <c r="CD57" s="94" t="s">
        <v>271</v>
      </c>
      <c r="CE57" s="6" t="s">
        <v>327</v>
      </c>
      <c r="CF57" s="6">
        <v>376</v>
      </c>
      <c r="CG57" s="6">
        <v>15</v>
      </c>
    </row>
    <row r="58" spans="2:85" ht="21" customHeight="1" x14ac:dyDescent="0.2">
      <c r="B58" s="158" t="s">
        <v>238</v>
      </c>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60"/>
      <c r="BD58" s="7"/>
      <c r="BP58" s="7"/>
      <c r="BQ58" s="67">
        <v>356</v>
      </c>
      <c r="BR58" s="67">
        <f t="shared" si="7"/>
        <v>7455</v>
      </c>
      <c r="BS58" s="67"/>
      <c r="BT58" s="67"/>
      <c r="BU58" s="67"/>
      <c r="BV58" s="7"/>
      <c r="BW58" s="89" t="str">
        <f>IF(数量319="","",数量319)</f>
        <v/>
      </c>
      <c r="BX58" s="87" t="s">
        <v>175</v>
      </c>
      <c r="BY58" s="6" t="s">
        <v>325</v>
      </c>
      <c r="BZ58" s="6" t="s">
        <v>186</v>
      </c>
      <c r="CA58" s="6" t="s">
        <v>187</v>
      </c>
      <c r="CB58" s="6" t="s">
        <v>192</v>
      </c>
      <c r="CC58" s="94" t="s">
        <v>254</v>
      </c>
      <c r="CD58" s="94" t="s">
        <v>184</v>
      </c>
      <c r="CE58" s="6" t="s">
        <v>266</v>
      </c>
      <c r="CF58" s="6">
        <v>376</v>
      </c>
      <c r="CG58" s="6">
        <v>24</v>
      </c>
    </row>
    <row r="59" spans="2:85" ht="21" customHeight="1" x14ac:dyDescent="0.2">
      <c r="B59" s="158"/>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60"/>
      <c r="BD59" s="7"/>
      <c r="BP59" s="7"/>
      <c r="BQ59" s="67">
        <v>357</v>
      </c>
      <c r="BR59" s="67">
        <f t="shared" si="7"/>
        <v>7476</v>
      </c>
      <c r="BS59" s="67"/>
      <c r="BT59" s="67"/>
      <c r="BU59" s="67"/>
      <c r="BV59" s="7"/>
      <c r="BW59" s="89" t="str">
        <f>IF(数量320="","",数量320)</f>
        <v/>
      </c>
      <c r="BX59" s="87" t="s">
        <v>176</v>
      </c>
      <c r="BY59" s="6" t="s">
        <v>326</v>
      </c>
      <c r="BZ59" s="6" t="s">
        <v>186</v>
      </c>
      <c r="CA59" s="6" t="s">
        <v>187</v>
      </c>
      <c r="CB59" s="6" t="s">
        <v>192</v>
      </c>
      <c r="CC59" s="94" t="s">
        <v>260</v>
      </c>
      <c r="CD59" s="94" t="s">
        <v>184</v>
      </c>
      <c r="CE59" s="6" t="s">
        <v>266</v>
      </c>
      <c r="CF59" s="6">
        <v>376</v>
      </c>
      <c r="CG59" s="6">
        <v>33</v>
      </c>
    </row>
    <row r="60" spans="2:85" ht="21" customHeight="1" x14ac:dyDescent="0.2">
      <c r="B60" s="164"/>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6"/>
      <c r="BQ60" s="67">
        <v>358</v>
      </c>
      <c r="BR60" s="67">
        <f t="shared" si="7"/>
        <v>7497</v>
      </c>
      <c r="BS60" s="67"/>
      <c r="BT60" s="67"/>
      <c r="BU60" s="67"/>
      <c r="BW60" s="89" t="str">
        <f>IF(数量321="","",数量321)</f>
        <v/>
      </c>
      <c r="BX60" s="87" t="s">
        <v>177</v>
      </c>
      <c r="BY60" s="6" t="s">
        <v>249</v>
      </c>
      <c r="BZ60" s="6" t="s">
        <v>186</v>
      </c>
      <c r="CA60" s="6" t="s">
        <v>187</v>
      </c>
      <c r="CB60" s="6" t="s">
        <v>192</v>
      </c>
      <c r="CC60" s="94" t="s">
        <v>260</v>
      </c>
      <c r="CD60" s="94" t="s">
        <v>184</v>
      </c>
      <c r="CE60" s="6" t="s">
        <v>266</v>
      </c>
      <c r="CF60" s="6">
        <v>378</v>
      </c>
      <c r="CG60" s="6">
        <v>33</v>
      </c>
    </row>
    <row r="61" spans="2:85" ht="21" customHeight="1" x14ac:dyDescent="0.2">
      <c r="B61" s="123" t="s">
        <v>48</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5"/>
      <c r="BQ61" s="67">
        <v>359</v>
      </c>
      <c r="BR61" s="67">
        <f t="shared" si="7"/>
        <v>7518</v>
      </c>
      <c r="BS61" s="67"/>
      <c r="BT61" s="67"/>
      <c r="BU61" s="67"/>
      <c r="BW61" s="89" t="str">
        <f>IF(数量322="","",数量322)</f>
        <v/>
      </c>
      <c r="BX61" s="87" t="s">
        <v>178</v>
      </c>
      <c r="BY61" s="6" t="s">
        <v>250</v>
      </c>
      <c r="BZ61" s="6" t="s">
        <v>186</v>
      </c>
      <c r="CA61" s="6" t="s">
        <v>187</v>
      </c>
      <c r="CB61" s="6" t="s">
        <v>192</v>
      </c>
      <c r="CC61" s="94" t="s">
        <v>260</v>
      </c>
      <c r="CD61" s="94" t="s">
        <v>184</v>
      </c>
      <c r="CE61" s="6" t="s">
        <v>266</v>
      </c>
      <c r="CF61" s="6">
        <v>379</v>
      </c>
      <c r="CG61" s="6">
        <v>33</v>
      </c>
    </row>
    <row r="62" spans="2:85" ht="21" customHeight="1" x14ac:dyDescent="0.2">
      <c r="B62" s="47" t="s">
        <v>237</v>
      </c>
      <c r="C62" s="33"/>
      <c r="D62" s="33"/>
      <c r="E62" s="33"/>
      <c r="F62" s="33"/>
      <c r="G62" s="33"/>
      <c r="H62" s="33"/>
      <c r="I62" s="33"/>
      <c r="J62" s="48"/>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7"/>
      <c r="BQ62" s="67">
        <v>360</v>
      </c>
      <c r="BR62" s="67">
        <f t="shared" si="7"/>
        <v>7539</v>
      </c>
      <c r="BS62" s="67"/>
      <c r="BT62" s="67"/>
      <c r="BU62" s="67"/>
      <c r="BW62" s="89" t="str">
        <f>IF(数量323="","",数量323)</f>
        <v/>
      </c>
      <c r="BX62" s="87" t="s">
        <v>179</v>
      </c>
      <c r="BY62" s="6" t="s">
        <v>251</v>
      </c>
      <c r="BZ62" s="6" t="s">
        <v>186</v>
      </c>
      <c r="CA62" s="6" t="s">
        <v>187</v>
      </c>
      <c r="CB62" s="6" t="s">
        <v>192</v>
      </c>
      <c r="CC62" s="94" t="s">
        <v>260</v>
      </c>
      <c r="CD62" s="94" t="s">
        <v>184</v>
      </c>
      <c r="CE62" s="6" t="s">
        <v>266</v>
      </c>
      <c r="CF62" s="6">
        <v>380</v>
      </c>
      <c r="CG62" s="6">
        <v>33</v>
      </c>
    </row>
    <row r="63" spans="2:85" ht="21" customHeight="1" x14ac:dyDescent="0.2">
      <c r="B63" s="158" t="s">
        <v>238</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60"/>
      <c r="BQ63" s="67">
        <v>361</v>
      </c>
      <c r="BR63" s="67">
        <f t="shared" si="7"/>
        <v>7560</v>
      </c>
      <c r="BS63" s="67"/>
      <c r="BT63" s="67"/>
      <c r="BU63" s="67"/>
      <c r="BW63" s="89" t="str">
        <f>IF(数量324="","",数量324)</f>
        <v/>
      </c>
      <c r="BX63" s="87" t="s">
        <v>232</v>
      </c>
      <c r="BY63" s="6" t="s">
        <v>253</v>
      </c>
      <c r="BZ63" s="6" t="s">
        <v>186</v>
      </c>
      <c r="CA63" s="6" t="s">
        <v>187</v>
      </c>
      <c r="CB63" s="6" t="s">
        <v>192</v>
      </c>
      <c r="CC63" s="94" t="s">
        <v>254</v>
      </c>
      <c r="CD63" s="94" t="s">
        <v>184</v>
      </c>
      <c r="CE63" s="6" t="s">
        <v>266</v>
      </c>
      <c r="CF63" s="6">
        <v>384</v>
      </c>
      <c r="CG63" s="6">
        <v>17</v>
      </c>
    </row>
    <row r="64" spans="2:85" ht="21" customHeight="1" x14ac:dyDescent="0.2">
      <c r="B64" s="158"/>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60"/>
      <c r="BQ64" s="67">
        <v>362</v>
      </c>
      <c r="BR64" s="67">
        <f t="shared" si="7"/>
        <v>7581</v>
      </c>
      <c r="BS64" s="67"/>
      <c r="BT64" s="67"/>
      <c r="BU64" s="67"/>
    </row>
    <row r="65" spans="2:74" ht="21" customHeight="1" x14ac:dyDescent="0.2">
      <c r="B65" s="158"/>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60"/>
      <c r="BQ65" s="67">
        <v>363</v>
      </c>
      <c r="BR65" s="67">
        <f t="shared" si="7"/>
        <v>7602</v>
      </c>
      <c r="BS65" s="67"/>
      <c r="BT65" s="67"/>
      <c r="BU65" s="67"/>
    </row>
    <row r="66" spans="2:74" ht="21" customHeight="1" x14ac:dyDescent="0.2">
      <c r="B66" s="47" t="s">
        <v>381</v>
      </c>
      <c r="C66" s="33"/>
      <c r="D66" s="33"/>
      <c r="E66" s="33"/>
      <c r="F66" s="33"/>
      <c r="G66" s="33"/>
      <c r="H66" s="33"/>
      <c r="I66" s="33"/>
      <c r="J66" s="48"/>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7"/>
      <c r="BQ66" s="67">
        <v>364</v>
      </c>
      <c r="BR66" s="67">
        <f t="shared" si="7"/>
        <v>7623</v>
      </c>
      <c r="BS66" s="67"/>
      <c r="BT66" s="67"/>
      <c r="BU66" s="67"/>
    </row>
    <row r="67" spans="2:74" ht="21" customHeight="1" x14ac:dyDescent="0.2">
      <c r="B67" s="161" t="s">
        <v>238</v>
      </c>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3"/>
      <c r="BQ67" s="67">
        <v>365</v>
      </c>
      <c r="BR67" s="67">
        <f t="shared" si="7"/>
        <v>7644</v>
      </c>
      <c r="BS67" s="67"/>
      <c r="BT67" s="67"/>
      <c r="BU67" s="67"/>
    </row>
    <row r="68" spans="2:74" ht="21" customHeight="1" x14ac:dyDescent="0.2">
      <c r="B68" s="161"/>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3"/>
      <c r="BQ68" s="67">
        <v>366</v>
      </c>
      <c r="BR68" s="67">
        <f t="shared" si="7"/>
        <v>7665</v>
      </c>
      <c r="BS68" s="67"/>
      <c r="BT68" s="67"/>
      <c r="BU68" s="67"/>
    </row>
    <row r="69" spans="2:74" ht="21" customHeight="1" x14ac:dyDescent="0.2">
      <c r="B69" s="161"/>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3"/>
      <c r="BQ69" s="67">
        <v>367</v>
      </c>
      <c r="BR69" s="67">
        <f t="shared" si="7"/>
        <v>7686</v>
      </c>
      <c r="BS69" s="67"/>
      <c r="BT69" s="67"/>
      <c r="BU69" s="67"/>
    </row>
    <row r="70" spans="2:74" ht="21" customHeight="1" x14ac:dyDescent="0.2">
      <c r="B70" s="47" t="s">
        <v>85</v>
      </c>
      <c r="C70" s="33"/>
      <c r="D70" s="33"/>
      <c r="E70" s="33"/>
      <c r="F70" s="33"/>
      <c r="G70" s="33"/>
      <c r="H70" s="33"/>
      <c r="I70" s="33"/>
      <c r="J70" s="48"/>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7"/>
      <c r="BQ70" s="67">
        <v>368</v>
      </c>
      <c r="BR70" s="67">
        <f t="shared" si="7"/>
        <v>7707</v>
      </c>
      <c r="BS70" s="67"/>
      <c r="BT70" s="67"/>
      <c r="BU70" s="67"/>
    </row>
    <row r="71" spans="2:74" ht="21" customHeight="1" x14ac:dyDescent="0.2">
      <c r="B71" s="158" t="s">
        <v>238</v>
      </c>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60"/>
      <c r="BD71" s="7"/>
      <c r="BQ71" s="67">
        <v>369</v>
      </c>
      <c r="BR71" s="67">
        <f t="shared" si="7"/>
        <v>7728</v>
      </c>
      <c r="BS71" s="67"/>
      <c r="BT71" s="67"/>
      <c r="BU71" s="67"/>
    </row>
    <row r="72" spans="2:74" ht="21" customHeight="1" x14ac:dyDescent="0.2">
      <c r="B72" s="158"/>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60"/>
      <c r="BD72" s="7"/>
      <c r="BP72" s="7"/>
      <c r="BQ72" s="67">
        <v>370</v>
      </c>
      <c r="BR72" s="67">
        <f t="shared" si="7"/>
        <v>7749</v>
      </c>
      <c r="BS72" s="67"/>
      <c r="BT72" s="67"/>
      <c r="BU72" s="67"/>
      <c r="BV72" s="7"/>
    </row>
    <row r="73" spans="2:74" ht="21" customHeight="1" x14ac:dyDescent="0.2">
      <c r="B73" s="164"/>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6"/>
      <c r="BP73" s="7"/>
      <c r="BQ73" s="67">
        <v>371</v>
      </c>
      <c r="BR73" s="67">
        <f t="shared" si="7"/>
        <v>7770</v>
      </c>
      <c r="BS73" s="67"/>
      <c r="BT73" s="67"/>
      <c r="BU73" s="67"/>
      <c r="BV73" s="7"/>
    </row>
    <row r="74" spans="2:74" ht="21" customHeight="1" x14ac:dyDescent="0.2">
      <c r="B74" s="123" t="s">
        <v>51</v>
      </c>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5"/>
      <c r="BQ74" s="67">
        <v>372</v>
      </c>
      <c r="BR74" s="67">
        <f t="shared" si="7"/>
        <v>7791</v>
      </c>
      <c r="BS74" s="67"/>
      <c r="BT74" s="67"/>
      <c r="BU74" s="67"/>
    </row>
    <row r="75" spans="2:74" ht="21" customHeight="1" x14ac:dyDescent="0.2">
      <c r="B75" s="112" t="s">
        <v>98</v>
      </c>
      <c r="C75" s="113"/>
      <c r="D75" s="113"/>
      <c r="E75" s="113"/>
      <c r="F75" s="113"/>
      <c r="G75" s="113"/>
      <c r="H75" s="114"/>
      <c r="I75" s="52"/>
      <c r="J75" s="22" t="s">
        <v>52</v>
      </c>
      <c r="K75" s="22"/>
      <c r="L75" s="22"/>
      <c r="M75" s="53"/>
      <c r="N75" s="53"/>
      <c r="O75" s="53"/>
      <c r="P75" s="22" t="s">
        <v>99</v>
      </c>
      <c r="Q75" s="53"/>
      <c r="R75" s="53"/>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39"/>
      <c r="AR75" s="39"/>
      <c r="AS75" s="39"/>
      <c r="AT75" s="39"/>
      <c r="AU75" s="39"/>
      <c r="AV75" s="39"/>
      <c r="AW75" s="39"/>
      <c r="AX75" s="39"/>
      <c r="AY75" s="39"/>
      <c r="AZ75" s="39"/>
      <c r="BA75" s="39"/>
      <c r="BB75" s="39"/>
      <c r="BC75" s="54"/>
      <c r="BQ75" s="67">
        <v>373</v>
      </c>
      <c r="BR75" s="67">
        <f t="shared" si="7"/>
        <v>7812</v>
      </c>
      <c r="BS75" s="67"/>
      <c r="BT75" s="67"/>
      <c r="BU75" s="67"/>
    </row>
    <row r="76" spans="2:74" ht="21" customHeight="1" x14ac:dyDescent="0.2">
      <c r="B76" s="179"/>
      <c r="C76" s="177"/>
      <c r="D76" s="177"/>
      <c r="E76" s="177"/>
      <c r="F76" s="177"/>
      <c r="G76" s="177"/>
      <c r="H76" s="178"/>
      <c r="I76" s="30" t="s">
        <v>100</v>
      </c>
      <c r="J76" s="33"/>
      <c r="K76" s="33"/>
      <c r="L76" s="33"/>
      <c r="M76" s="33"/>
      <c r="N76" s="33"/>
      <c r="O76" s="33"/>
      <c r="P76" s="33"/>
      <c r="Q76" s="33"/>
      <c r="R76" s="33"/>
      <c r="S76" s="33"/>
      <c r="T76" s="43" t="s">
        <v>33</v>
      </c>
      <c r="U76" s="33"/>
      <c r="V76" s="33"/>
      <c r="W76" s="33"/>
      <c r="X76" s="33"/>
      <c r="Y76" s="33" t="s">
        <v>32</v>
      </c>
      <c r="Z76" s="33"/>
      <c r="AA76" s="35" t="s">
        <v>101</v>
      </c>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34" t="s">
        <v>102</v>
      </c>
      <c r="BQ76" s="67">
        <v>374</v>
      </c>
      <c r="BR76" s="67">
        <f t="shared" si="7"/>
        <v>7833</v>
      </c>
      <c r="BS76" s="67"/>
      <c r="BT76" s="67"/>
      <c r="BU76" s="67"/>
    </row>
    <row r="77" spans="2:74" ht="21" customHeight="1" x14ac:dyDescent="0.2">
      <c r="B77" s="179"/>
      <c r="C77" s="177"/>
      <c r="D77" s="177"/>
      <c r="E77" s="177"/>
      <c r="F77" s="177"/>
      <c r="G77" s="177"/>
      <c r="H77" s="178"/>
      <c r="I77" s="30" t="s">
        <v>103</v>
      </c>
      <c r="J77" s="33"/>
      <c r="K77" s="33"/>
      <c r="L77" s="33"/>
      <c r="M77" s="33"/>
      <c r="N77" s="35" t="s">
        <v>233</v>
      </c>
      <c r="O77" s="153"/>
      <c r="P77" s="153"/>
      <c r="Q77" s="33" t="s">
        <v>105</v>
      </c>
      <c r="R77" s="33"/>
      <c r="S77" s="33"/>
      <c r="T77" s="33" t="s">
        <v>106</v>
      </c>
      <c r="U77" s="8"/>
      <c r="V77" s="33"/>
      <c r="W77" s="35" t="s">
        <v>104</v>
      </c>
      <c r="X77" s="153"/>
      <c r="Y77" s="153"/>
      <c r="Z77" s="33" t="s">
        <v>234</v>
      </c>
      <c r="AA77" s="33"/>
      <c r="AB77" s="33"/>
      <c r="AC77" s="33" t="s">
        <v>107</v>
      </c>
      <c r="AD77" s="33"/>
      <c r="AE77" s="33"/>
      <c r="AF77" s="35" t="s">
        <v>104</v>
      </c>
      <c r="AG77" s="153"/>
      <c r="AH77" s="153"/>
      <c r="AI77" s="33" t="s">
        <v>108</v>
      </c>
      <c r="AJ77" s="33"/>
      <c r="AK77" s="33"/>
      <c r="AL77" s="33"/>
      <c r="AM77" s="33"/>
      <c r="AN77" s="33"/>
      <c r="AO77" s="33"/>
      <c r="AP77" s="33"/>
      <c r="AQ77" s="31"/>
      <c r="AR77" s="31"/>
      <c r="AS77" s="31"/>
      <c r="AT77" s="31"/>
      <c r="AU77" s="31"/>
      <c r="AV77" s="31"/>
      <c r="AW77" s="31"/>
      <c r="AX77" s="31"/>
      <c r="AY77" s="31"/>
      <c r="AZ77" s="31"/>
      <c r="BA77" s="31"/>
      <c r="BB77" s="31"/>
      <c r="BC77" s="34"/>
      <c r="BQ77" s="67">
        <v>375</v>
      </c>
      <c r="BR77" s="67">
        <f t="shared" si="7"/>
        <v>7854</v>
      </c>
      <c r="BS77" s="67"/>
      <c r="BT77" s="67"/>
      <c r="BU77" s="67"/>
    </row>
    <row r="78" spans="2:74" ht="21" customHeight="1" x14ac:dyDescent="0.2">
      <c r="B78" s="115"/>
      <c r="C78" s="116"/>
      <c r="D78" s="116"/>
      <c r="E78" s="116"/>
      <c r="F78" s="116"/>
      <c r="G78" s="116"/>
      <c r="H78" s="117"/>
      <c r="I78" s="55" t="s">
        <v>389</v>
      </c>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1"/>
      <c r="AR78" s="31"/>
      <c r="AS78" s="31"/>
      <c r="AT78" s="31"/>
      <c r="AU78" s="31"/>
      <c r="AV78" s="31"/>
      <c r="AW78" s="31"/>
      <c r="AX78" s="31"/>
      <c r="AY78" s="31"/>
      <c r="AZ78" s="31"/>
      <c r="BA78" s="31"/>
      <c r="BB78" s="31"/>
      <c r="BC78" s="34"/>
      <c r="BQ78" s="67">
        <v>376</v>
      </c>
      <c r="BR78" s="67">
        <f t="shared" si="7"/>
        <v>7875</v>
      </c>
      <c r="BS78" s="67"/>
      <c r="BT78" s="67"/>
      <c r="BU78" s="67"/>
    </row>
    <row r="79" spans="2:74" ht="21" customHeight="1" x14ac:dyDescent="0.2">
      <c r="B79" s="126" t="s">
        <v>109</v>
      </c>
      <c r="C79" s="113"/>
      <c r="D79" s="113"/>
      <c r="E79" s="113"/>
      <c r="F79" s="113"/>
      <c r="G79" s="113"/>
      <c r="H79" s="114"/>
      <c r="I79" s="52" t="s">
        <v>110</v>
      </c>
      <c r="J79" s="22"/>
      <c r="K79" s="22"/>
      <c r="L79" s="22"/>
      <c r="M79" s="53"/>
      <c r="N79" s="53"/>
      <c r="O79" s="53"/>
      <c r="P79" s="22"/>
      <c r="Q79" s="53"/>
      <c r="R79" s="53"/>
      <c r="S79" s="22"/>
      <c r="T79" s="22"/>
      <c r="U79" s="22"/>
      <c r="V79" s="22"/>
      <c r="W79" s="22"/>
      <c r="X79" s="22"/>
      <c r="Y79" s="22"/>
      <c r="Z79" s="22"/>
      <c r="AA79" s="22"/>
      <c r="AB79" s="22"/>
      <c r="AC79" s="22" t="s">
        <v>32</v>
      </c>
      <c r="AD79" s="22"/>
      <c r="AE79" s="22"/>
      <c r="AF79" s="56" t="s">
        <v>53</v>
      </c>
      <c r="AG79" s="152"/>
      <c r="AH79" s="152"/>
      <c r="AI79" s="22" t="s">
        <v>55</v>
      </c>
      <c r="AJ79" s="22"/>
      <c r="AK79" s="22"/>
      <c r="AL79" s="22"/>
      <c r="AM79" s="22"/>
      <c r="AN79" s="22" t="s">
        <v>54</v>
      </c>
      <c r="AO79" s="22"/>
      <c r="AP79" s="22"/>
      <c r="AQ79" s="39"/>
      <c r="AR79" s="39"/>
      <c r="AS79" s="39"/>
      <c r="AT79" s="39"/>
      <c r="AU79" s="39"/>
      <c r="AV79" s="39"/>
      <c r="AW79" s="39"/>
      <c r="AX79" s="39"/>
      <c r="AY79" s="39"/>
      <c r="AZ79" s="39"/>
      <c r="BA79" s="39"/>
      <c r="BB79" s="39"/>
      <c r="BC79" s="54"/>
      <c r="BQ79" s="67">
        <v>377</v>
      </c>
      <c r="BR79" s="67">
        <f t="shared" si="7"/>
        <v>7896</v>
      </c>
      <c r="BS79" s="67"/>
      <c r="BT79" s="67"/>
      <c r="BU79" s="67"/>
    </row>
    <row r="80" spans="2:74" ht="21" customHeight="1" x14ac:dyDescent="0.2">
      <c r="B80" s="149"/>
      <c r="C80" s="177"/>
      <c r="D80" s="177"/>
      <c r="E80" s="177"/>
      <c r="F80" s="177"/>
      <c r="G80" s="177"/>
      <c r="H80" s="178"/>
      <c r="I80" s="30" t="s">
        <v>111</v>
      </c>
      <c r="J80" s="33"/>
      <c r="K80" s="33"/>
      <c r="L80" s="33"/>
      <c r="M80" s="57"/>
      <c r="N80" s="57"/>
      <c r="O80" s="57"/>
      <c r="P80" s="33"/>
      <c r="Q80" s="57"/>
      <c r="R80" s="57"/>
      <c r="S80" s="33"/>
      <c r="T80" s="33"/>
      <c r="U80" s="33"/>
      <c r="V80" s="33"/>
      <c r="W80" s="33"/>
      <c r="X80" s="33"/>
      <c r="Y80" s="33"/>
      <c r="Z80" s="33"/>
      <c r="AA80" s="33"/>
      <c r="AB80" s="33"/>
      <c r="AC80" s="33" t="s">
        <v>32</v>
      </c>
      <c r="AD80" s="33"/>
      <c r="AE80" s="33"/>
      <c r="AF80" s="35" t="s">
        <v>53</v>
      </c>
      <c r="AG80" s="153"/>
      <c r="AH80" s="153"/>
      <c r="AI80" s="33" t="s">
        <v>55</v>
      </c>
      <c r="AJ80" s="33"/>
      <c r="AK80" s="33"/>
      <c r="AL80" s="33"/>
      <c r="AM80" s="33"/>
      <c r="AN80" s="33" t="s">
        <v>54</v>
      </c>
      <c r="AO80" s="33"/>
      <c r="AP80" s="33"/>
      <c r="AQ80" s="31"/>
      <c r="AR80" s="31"/>
      <c r="AS80" s="31"/>
      <c r="AT80" s="31"/>
      <c r="AU80" s="31"/>
      <c r="AV80" s="31"/>
      <c r="AW80" s="31"/>
      <c r="AX80" s="31"/>
      <c r="AY80" s="31"/>
      <c r="AZ80" s="31"/>
      <c r="BA80" s="31"/>
      <c r="BB80" s="31"/>
      <c r="BC80" s="34"/>
      <c r="BQ80" s="67">
        <v>378</v>
      </c>
      <c r="BR80" s="67">
        <f t="shared" si="7"/>
        <v>7917</v>
      </c>
      <c r="BS80" s="67"/>
      <c r="BT80" s="67"/>
      <c r="BU80" s="67"/>
    </row>
    <row r="81" spans="2:73" ht="21" customHeight="1" x14ac:dyDescent="0.2">
      <c r="B81" s="179"/>
      <c r="C81" s="177"/>
      <c r="D81" s="177"/>
      <c r="E81" s="177"/>
      <c r="F81" s="177"/>
      <c r="G81" s="177"/>
      <c r="H81" s="178"/>
      <c r="I81" s="30" t="s">
        <v>112</v>
      </c>
      <c r="J81" s="33"/>
      <c r="K81" s="33"/>
      <c r="L81" s="33"/>
      <c r="M81" s="33"/>
      <c r="N81" s="33"/>
      <c r="O81" s="33"/>
      <c r="P81" s="33"/>
      <c r="Q81" s="57"/>
      <c r="R81" s="57"/>
      <c r="S81" s="33"/>
      <c r="T81" s="33"/>
      <c r="U81" s="33"/>
      <c r="V81" s="33"/>
      <c r="W81" s="33"/>
      <c r="X81" s="33"/>
      <c r="Y81" s="33"/>
      <c r="Z81" s="33"/>
      <c r="AA81" s="33"/>
      <c r="AB81" s="33"/>
      <c r="AC81" s="33" t="s">
        <v>32</v>
      </c>
      <c r="AD81" s="33"/>
      <c r="AE81" s="33"/>
      <c r="AF81" s="35" t="s">
        <v>53</v>
      </c>
      <c r="AG81" s="153"/>
      <c r="AH81" s="153"/>
      <c r="AI81" s="33" t="s">
        <v>55</v>
      </c>
      <c r="AJ81" s="33"/>
      <c r="AK81" s="33"/>
      <c r="AL81" s="33"/>
      <c r="AM81" s="33"/>
      <c r="AN81" s="33" t="s">
        <v>54</v>
      </c>
      <c r="AO81" s="33"/>
      <c r="AP81" s="33"/>
      <c r="AQ81" s="31"/>
      <c r="AR81" s="31"/>
      <c r="AS81" s="31"/>
      <c r="AT81" s="31"/>
      <c r="AU81" s="31"/>
      <c r="AV81" s="31"/>
      <c r="AW81" s="31"/>
      <c r="AX81" s="31"/>
      <c r="AY81" s="31"/>
      <c r="AZ81" s="31"/>
      <c r="BA81" s="31"/>
      <c r="BB81" s="31"/>
      <c r="BC81" s="34"/>
      <c r="BQ81" s="67">
        <v>379</v>
      </c>
      <c r="BR81" s="67">
        <f t="shared" si="7"/>
        <v>7938</v>
      </c>
      <c r="BS81" s="67"/>
      <c r="BT81" s="67"/>
      <c r="BU81" s="67"/>
    </row>
    <row r="82" spans="2:73" ht="21" customHeight="1" x14ac:dyDescent="0.2">
      <c r="B82" s="115"/>
      <c r="C82" s="116"/>
      <c r="D82" s="116"/>
      <c r="E82" s="116"/>
      <c r="F82" s="116"/>
      <c r="G82" s="116"/>
      <c r="H82" s="117"/>
      <c r="I82" s="58" t="s">
        <v>391</v>
      </c>
      <c r="J82" s="27"/>
      <c r="K82" s="27"/>
      <c r="L82" s="27"/>
      <c r="M82" s="27"/>
      <c r="N82" s="27"/>
      <c r="O82" s="27"/>
      <c r="P82" s="27"/>
      <c r="Q82" s="27"/>
      <c r="R82" s="27"/>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1"/>
      <c r="AR82" s="31"/>
      <c r="AS82" s="31"/>
      <c r="AT82" s="31"/>
      <c r="AU82" s="31"/>
      <c r="AV82" s="31"/>
      <c r="AW82" s="31"/>
      <c r="AX82" s="31"/>
      <c r="AY82" s="31"/>
      <c r="AZ82" s="31"/>
      <c r="BA82" s="31"/>
      <c r="BB82" s="31"/>
      <c r="BC82" s="34"/>
      <c r="BQ82" s="67">
        <v>380</v>
      </c>
      <c r="BR82" s="67">
        <f t="shared" si="7"/>
        <v>7959</v>
      </c>
      <c r="BS82" s="67"/>
      <c r="BT82" s="67"/>
      <c r="BU82" s="67"/>
    </row>
    <row r="83" spans="2:73" ht="21" customHeight="1" x14ac:dyDescent="0.2">
      <c r="B83" s="126" t="s">
        <v>113</v>
      </c>
      <c r="C83" s="142"/>
      <c r="D83" s="142"/>
      <c r="E83" s="142"/>
      <c r="F83" s="142"/>
      <c r="G83" s="142"/>
      <c r="H83" s="143"/>
      <c r="I83" s="33"/>
      <c r="J83" s="33" t="s">
        <v>32</v>
      </c>
      <c r="K83" s="33"/>
      <c r="L83" s="33"/>
      <c r="M83" s="33"/>
      <c r="N83" s="33"/>
      <c r="O83" s="43"/>
      <c r="P83" s="43" t="s">
        <v>33</v>
      </c>
      <c r="Q83" s="43"/>
      <c r="R83" s="33"/>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3"/>
      <c r="BQ83" s="67">
        <v>381</v>
      </c>
      <c r="BR83" s="67">
        <f t="shared" si="7"/>
        <v>7980</v>
      </c>
      <c r="BS83" s="67"/>
      <c r="BT83" s="67"/>
      <c r="BU83" s="67"/>
    </row>
    <row r="84" spans="2:73" ht="21" customHeight="1" x14ac:dyDescent="0.2">
      <c r="B84" s="144"/>
      <c r="C84" s="145"/>
      <c r="D84" s="145"/>
      <c r="E84" s="145"/>
      <c r="F84" s="145"/>
      <c r="G84" s="145"/>
      <c r="H84" s="146"/>
      <c r="I84" s="58" t="s">
        <v>56</v>
      </c>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9"/>
      <c r="BQ84" s="67">
        <v>382</v>
      </c>
      <c r="BR84" s="67">
        <f t="shared" si="7"/>
        <v>8001</v>
      </c>
      <c r="BS84" s="67"/>
      <c r="BT84" s="67"/>
      <c r="BU84" s="67"/>
    </row>
    <row r="85" spans="2:73" ht="21" customHeight="1" x14ac:dyDescent="0.2">
      <c r="B85" s="126" t="s">
        <v>114</v>
      </c>
      <c r="C85" s="142"/>
      <c r="D85" s="142"/>
      <c r="E85" s="142"/>
      <c r="F85" s="142"/>
      <c r="G85" s="142"/>
      <c r="H85" s="143"/>
      <c r="I85" s="33"/>
      <c r="J85" s="33" t="s">
        <v>115</v>
      </c>
      <c r="K85" s="43"/>
      <c r="L85" s="33"/>
      <c r="M85" s="33"/>
      <c r="N85" s="33"/>
      <c r="O85" s="33"/>
      <c r="P85" s="35" t="s">
        <v>116</v>
      </c>
      <c r="Q85" s="152"/>
      <c r="R85" s="152"/>
      <c r="S85" s="22" t="s">
        <v>117</v>
      </c>
      <c r="T85" s="22"/>
      <c r="U85" s="22"/>
      <c r="V85" s="22"/>
      <c r="W85" s="22"/>
      <c r="X85" s="22"/>
      <c r="Y85" s="22"/>
      <c r="Z85" s="22" t="s">
        <v>118</v>
      </c>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3"/>
      <c r="BQ85" s="67">
        <v>383</v>
      </c>
      <c r="BR85" s="67">
        <f t="shared" si="7"/>
        <v>8022</v>
      </c>
      <c r="BS85" s="67"/>
      <c r="BT85" s="67"/>
      <c r="BU85" s="67"/>
    </row>
    <row r="86" spans="2:73" ht="21" customHeight="1" x14ac:dyDescent="0.2">
      <c r="B86" s="144"/>
      <c r="C86" s="145"/>
      <c r="D86" s="145"/>
      <c r="E86" s="145"/>
      <c r="F86" s="145"/>
      <c r="G86" s="145"/>
      <c r="H86" s="146"/>
      <c r="I86" s="58" t="s">
        <v>57</v>
      </c>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9"/>
      <c r="BQ86" s="67">
        <v>384</v>
      </c>
      <c r="BR86" s="67">
        <f t="shared" si="7"/>
        <v>8043</v>
      </c>
      <c r="BS86" s="67"/>
      <c r="BT86" s="67"/>
      <c r="BU86" s="67"/>
    </row>
    <row r="87" spans="2:73" ht="21" customHeight="1" x14ac:dyDescent="0.2">
      <c r="B87" s="123" t="s">
        <v>9</v>
      </c>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5"/>
      <c r="BQ87" s="67">
        <v>385</v>
      </c>
      <c r="BR87" s="67">
        <f t="shared" si="7"/>
        <v>8064</v>
      </c>
      <c r="BS87" s="67"/>
      <c r="BT87" s="67"/>
      <c r="BU87" s="67"/>
    </row>
    <row r="88" spans="2:73" ht="21" customHeight="1" x14ac:dyDescent="0.2">
      <c r="B88" s="126" t="s">
        <v>10</v>
      </c>
      <c r="C88" s="142"/>
      <c r="D88" s="142"/>
      <c r="E88" s="142"/>
      <c r="F88" s="142"/>
      <c r="G88" s="142"/>
      <c r="H88" s="143"/>
      <c r="I88" s="52" t="s">
        <v>47</v>
      </c>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3"/>
      <c r="BQ88" s="67">
        <v>386</v>
      </c>
      <c r="BR88" s="67">
        <f t="shared" si="7"/>
        <v>8085</v>
      </c>
      <c r="BS88" s="67"/>
      <c r="BT88" s="67"/>
      <c r="BU88" s="67"/>
    </row>
    <row r="89" spans="2:73" ht="21" customHeight="1" x14ac:dyDescent="0.2">
      <c r="B89" s="144"/>
      <c r="C89" s="145"/>
      <c r="D89" s="145"/>
      <c r="E89" s="145"/>
      <c r="F89" s="145"/>
      <c r="G89" s="145"/>
      <c r="H89" s="146"/>
      <c r="I89" s="59"/>
      <c r="J89" s="27" t="s">
        <v>94</v>
      </c>
      <c r="K89" s="27"/>
      <c r="L89" s="27"/>
      <c r="M89" s="27"/>
      <c r="N89" s="27"/>
      <c r="O89" s="27"/>
      <c r="P89" s="27" t="s">
        <v>95</v>
      </c>
      <c r="Q89" s="27"/>
      <c r="R89" s="27"/>
      <c r="S89" s="27"/>
      <c r="T89" s="27"/>
      <c r="U89" s="27"/>
      <c r="V89" s="27" t="s">
        <v>37</v>
      </c>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9"/>
      <c r="BQ89" s="67">
        <v>387</v>
      </c>
      <c r="BR89" s="67">
        <f t="shared" si="7"/>
        <v>8106</v>
      </c>
      <c r="BS89" s="67"/>
      <c r="BT89" s="67"/>
      <c r="BU89" s="67"/>
    </row>
    <row r="90" spans="2:73" ht="21" customHeight="1" x14ac:dyDescent="0.2">
      <c r="B90" s="126" t="s">
        <v>11</v>
      </c>
      <c r="C90" s="142"/>
      <c r="D90" s="142"/>
      <c r="E90" s="142"/>
      <c r="F90" s="142"/>
      <c r="G90" s="142"/>
      <c r="H90" s="143"/>
      <c r="I90" s="33"/>
      <c r="J90" s="33" t="s">
        <v>32</v>
      </c>
      <c r="K90" s="33"/>
      <c r="L90" s="33"/>
      <c r="M90" s="33"/>
      <c r="N90" s="33"/>
      <c r="O90" s="43"/>
      <c r="P90" s="43" t="s">
        <v>33</v>
      </c>
      <c r="Q90" s="43"/>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3"/>
      <c r="BQ90" s="67">
        <v>388</v>
      </c>
      <c r="BR90" s="67">
        <f t="shared" si="7"/>
        <v>8127</v>
      </c>
      <c r="BS90" s="67"/>
      <c r="BT90" s="67"/>
      <c r="BU90" s="67"/>
    </row>
    <row r="91" spans="2:73" ht="21" customHeight="1" x14ac:dyDescent="0.2">
      <c r="B91" s="144"/>
      <c r="C91" s="145"/>
      <c r="D91" s="145"/>
      <c r="E91" s="145"/>
      <c r="F91" s="145"/>
      <c r="G91" s="145"/>
      <c r="H91" s="146"/>
      <c r="I91" s="59" t="s">
        <v>12</v>
      </c>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9"/>
      <c r="BQ91" s="67">
        <v>389</v>
      </c>
      <c r="BR91" s="67">
        <f t="shared" si="7"/>
        <v>8148</v>
      </c>
      <c r="BS91" s="67"/>
      <c r="BT91" s="67"/>
      <c r="BU91" s="67"/>
    </row>
    <row r="92" spans="2:73" ht="21" customHeight="1" x14ac:dyDescent="0.2">
      <c r="B92" s="126" t="s">
        <v>13</v>
      </c>
      <c r="C92" s="142"/>
      <c r="D92" s="142"/>
      <c r="E92" s="142"/>
      <c r="F92" s="142"/>
      <c r="G92" s="142"/>
      <c r="H92" s="143"/>
      <c r="I92" s="52"/>
      <c r="J92" s="22" t="s">
        <v>32</v>
      </c>
      <c r="K92" s="22"/>
      <c r="L92" s="22"/>
      <c r="M92" s="22"/>
      <c r="N92" s="22"/>
      <c r="O92" s="70"/>
      <c r="P92" s="70" t="s">
        <v>33</v>
      </c>
      <c r="Q92" s="70"/>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3"/>
      <c r="BQ92" s="67">
        <v>390</v>
      </c>
      <c r="BR92" s="67">
        <f t="shared" si="7"/>
        <v>8169</v>
      </c>
      <c r="BS92" s="67"/>
      <c r="BT92" s="67"/>
      <c r="BU92" s="67"/>
    </row>
    <row r="93" spans="2:73" ht="21" customHeight="1" x14ac:dyDescent="0.2">
      <c r="B93" s="149"/>
      <c r="C93" s="150"/>
      <c r="D93" s="150"/>
      <c r="E93" s="150"/>
      <c r="F93" s="150"/>
      <c r="G93" s="150"/>
      <c r="H93" s="151"/>
      <c r="I93" s="30" t="s">
        <v>86</v>
      </c>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7"/>
      <c r="BQ93" s="67">
        <v>391</v>
      </c>
      <c r="BR93" s="67">
        <f t="shared" si="7"/>
        <v>8190</v>
      </c>
      <c r="BS93" s="67"/>
      <c r="BT93" s="67"/>
      <c r="BU93" s="67"/>
    </row>
    <row r="94" spans="2:73" ht="21" customHeight="1" x14ac:dyDescent="0.2">
      <c r="B94" s="144"/>
      <c r="C94" s="145"/>
      <c r="D94" s="145"/>
      <c r="E94" s="145"/>
      <c r="F94" s="145"/>
      <c r="G94" s="145"/>
      <c r="H94" s="146"/>
      <c r="I94" s="60"/>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9"/>
      <c r="BQ94" s="67">
        <v>392</v>
      </c>
      <c r="BR94" s="67">
        <f t="shared" si="7"/>
        <v>8211</v>
      </c>
      <c r="BS94" s="67"/>
      <c r="BT94" s="67"/>
      <c r="BU94" s="67"/>
    </row>
    <row r="95" spans="2:73" ht="21" customHeight="1" x14ac:dyDescent="0.2">
      <c r="B95" s="182" t="s">
        <v>14</v>
      </c>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Q95" s="67">
        <v>393</v>
      </c>
      <c r="BR95" s="67">
        <f t="shared" si="7"/>
        <v>8232</v>
      </c>
      <c r="BS95" s="67"/>
      <c r="BT95" s="67"/>
      <c r="BU95" s="67"/>
    </row>
    <row r="96" spans="2:73" ht="21" customHeight="1" x14ac:dyDescent="0.2">
      <c r="B96" s="183" t="s">
        <v>87</v>
      </c>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7"/>
      <c r="BQ96" s="67">
        <v>394</v>
      </c>
      <c r="BR96" s="67">
        <f t="shared" si="7"/>
        <v>8253</v>
      </c>
      <c r="BS96" s="67"/>
      <c r="BT96" s="67"/>
      <c r="BU96" s="67"/>
    </row>
    <row r="97" spans="2:85" s="7" customFormat="1" ht="21" customHeight="1" x14ac:dyDescent="0.2">
      <c r="B97" s="180" t="s">
        <v>88</v>
      </c>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E97" s="5"/>
      <c r="BF97" s="6"/>
      <c r="BG97" s="6"/>
      <c r="BH97" s="6"/>
      <c r="BI97" s="6"/>
      <c r="BJ97" s="5"/>
      <c r="BK97" s="5"/>
      <c r="BL97" s="5"/>
      <c r="BM97" s="5"/>
      <c r="BN97" s="5"/>
      <c r="BO97" s="5"/>
      <c r="BQ97" s="67">
        <v>395</v>
      </c>
      <c r="BR97" s="67">
        <f t="shared" si="7"/>
        <v>8274</v>
      </c>
      <c r="BS97" s="67"/>
      <c r="BT97" s="67"/>
      <c r="BU97" s="67"/>
      <c r="BW97" s="15"/>
      <c r="BX97" s="15"/>
      <c r="BY97" s="15"/>
      <c r="BZ97" s="15"/>
      <c r="CA97" s="15"/>
      <c r="CB97" s="15"/>
      <c r="CC97" s="15"/>
      <c r="CD97" s="15"/>
      <c r="CE97" s="15"/>
      <c r="CF97" s="15"/>
      <c r="CG97" s="15"/>
    </row>
    <row r="98" spans="2:85" s="7" customFormat="1" ht="21" customHeight="1" x14ac:dyDescent="0.2">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F98" s="15"/>
      <c r="BG98" s="15"/>
      <c r="BH98" s="15"/>
      <c r="BI98" s="15"/>
      <c r="BQ98" s="67">
        <v>396</v>
      </c>
      <c r="BR98" s="67">
        <f t="shared" si="7"/>
        <v>8295</v>
      </c>
      <c r="BS98" s="67"/>
      <c r="BT98" s="67"/>
      <c r="BU98" s="67"/>
      <c r="BW98" s="15"/>
      <c r="BX98" s="15"/>
      <c r="BY98" s="15"/>
      <c r="BZ98" s="15"/>
      <c r="CA98" s="15"/>
      <c r="CB98" s="15"/>
      <c r="CC98" s="15"/>
      <c r="CD98" s="15"/>
      <c r="CE98" s="15"/>
      <c r="CF98" s="15"/>
      <c r="CG98" s="15"/>
    </row>
    <row r="99" spans="2:85" s="7" customFormat="1" ht="21" customHeight="1" x14ac:dyDescent="0.2">
      <c r="B99" s="184" t="s">
        <v>390</v>
      </c>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5"/>
      <c r="BA99" s="181" t="s">
        <v>89</v>
      </c>
      <c r="BB99" s="168"/>
      <c r="BC99" s="168"/>
      <c r="BD99" s="16"/>
      <c r="BF99" s="15"/>
      <c r="BG99" s="15"/>
      <c r="BH99" s="15"/>
      <c r="BI99" s="15"/>
      <c r="BQ99" s="67">
        <v>397</v>
      </c>
      <c r="BR99" s="67">
        <f t="shared" si="7"/>
        <v>8316</v>
      </c>
      <c r="BS99" s="67"/>
      <c r="BT99" s="67"/>
      <c r="BU99" s="67"/>
      <c r="BW99" s="6"/>
      <c r="BX99" s="6"/>
      <c r="BY99" s="6"/>
      <c r="BZ99" s="6"/>
      <c r="CA99" s="6"/>
      <c r="CB99" s="6"/>
      <c r="CC99" s="6"/>
      <c r="CD99" s="6"/>
      <c r="CE99" s="6"/>
      <c r="CF99" s="6"/>
      <c r="CG99" s="6"/>
    </row>
    <row r="100" spans="2:85" s="16" customFormat="1" ht="21" customHeight="1" x14ac:dyDescent="0.2">
      <c r="B100" s="186"/>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8"/>
      <c r="BA100" s="181"/>
      <c r="BB100" s="168"/>
      <c r="BC100" s="168"/>
      <c r="BE100" s="5"/>
      <c r="BF100" s="6"/>
      <c r="BG100" s="6"/>
      <c r="BH100" s="6"/>
      <c r="BI100" s="6"/>
      <c r="BJ100" s="5"/>
      <c r="BK100" s="5"/>
      <c r="BL100" s="5"/>
      <c r="BM100" s="5"/>
      <c r="BN100" s="5"/>
      <c r="BO100" s="5"/>
      <c r="BQ100" s="67">
        <v>398</v>
      </c>
      <c r="BR100" s="67">
        <f t="shared" si="7"/>
        <v>8337</v>
      </c>
      <c r="BS100" s="67"/>
      <c r="BT100" s="67"/>
      <c r="BU100" s="67"/>
      <c r="BW100" s="6"/>
      <c r="BX100" s="6"/>
      <c r="BY100" s="6"/>
      <c r="BZ100" s="6"/>
      <c r="CA100" s="6"/>
      <c r="CB100" s="6"/>
      <c r="CC100" s="6"/>
      <c r="CD100" s="6"/>
      <c r="CE100" s="6"/>
      <c r="CF100" s="6"/>
      <c r="CG100" s="6"/>
    </row>
    <row r="101" spans="2:85" s="16" customFormat="1" ht="21" customHeight="1" x14ac:dyDescent="0.2">
      <c r="B101" s="189"/>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1"/>
      <c r="BA101" s="181"/>
      <c r="BB101" s="168"/>
      <c r="BC101" s="168"/>
      <c r="BE101" s="5"/>
      <c r="BF101" s="6"/>
      <c r="BG101" s="6"/>
      <c r="BH101" s="6"/>
      <c r="BI101" s="6"/>
      <c r="BJ101" s="5"/>
      <c r="BK101" s="5"/>
      <c r="BL101" s="5"/>
      <c r="BM101" s="5"/>
      <c r="BN101" s="5"/>
      <c r="BO101" s="5"/>
      <c r="BQ101" s="67">
        <v>399</v>
      </c>
      <c r="BR101" s="67">
        <f t="shared" si="7"/>
        <v>8358</v>
      </c>
      <c r="BS101" s="67"/>
      <c r="BT101" s="67"/>
      <c r="BU101" s="67"/>
      <c r="BW101" s="6"/>
      <c r="BX101" s="6"/>
      <c r="BY101" s="6"/>
      <c r="BZ101" s="6"/>
      <c r="CA101" s="6"/>
      <c r="CB101" s="6"/>
      <c r="CC101" s="6"/>
      <c r="CD101" s="6"/>
      <c r="CE101" s="6"/>
      <c r="CF101" s="6"/>
      <c r="CG101" s="6"/>
    </row>
    <row r="102" spans="2:85" s="16" customFormat="1" ht="21" customHeight="1"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5"/>
      <c r="BE102" s="7"/>
      <c r="BF102" s="6"/>
      <c r="BG102" s="6"/>
      <c r="BH102" s="6"/>
      <c r="BI102" s="15"/>
      <c r="BJ102" s="7"/>
      <c r="BK102" s="7"/>
      <c r="BL102" s="7"/>
      <c r="BM102" s="7"/>
      <c r="BN102" s="7"/>
      <c r="BO102" s="7"/>
      <c r="BQ102" s="67">
        <v>400</v>
      </c>
      <c r="BR102" s="67">
        <f t="shared" si="7"/>
        <v>8379</v>
      </c>
      <c r="BS102" s="67"/>
      <c r="BT102" s="67"/>
      <c r="BU102" s="67"/>
      <c r="BW102" s="6"/>
      <c r="BX102" s="6"/>
      <c r="BY102" s="6"/>
      <c r="BZ102" s="6"/>
      <c r="CA102" s="6"/>
      <c r="CB102" s="6"/>
      <c r="CC102" s="6"/>
      <c r="CD102" s="6"/>
      <c r="CE102" s="6"/>
      <c r="CF102" s="6"/>
      <c r="CG102" s="6"/>
    </row>
    <row r="103" spans="2:85" ht="21" customHeight="1" x14ac:dyDescent="0.2"/>
    <row r="104" spans="2:85" ht="21" customHeight="1" x14ac:dyDescent="0.2"/>
    <row r="105" spans="2:85" ht="21" customHeight="1" x14ac:dyDescent="0.2"/>
    <row r="106" spans="2:85" ht="21" customHeight="1" x14ac:dyDescent="0.2"/>
    <row r="107" spans="2:85" ht="21" customHeight="1" x14ac:dyDescent="0.2"/>
    <row r="108" spans="2:85" ht="21" customHeight="1" x14ac:dyDescent="0.2"/>
    <row r="109" spans="2:85" ht="21" customHeight="1" x14ac:dyDescent="0.2"/>
    <row r="110" spans="2:85" ht="21" customHeight="1" x14ac:dyDescent="0.2"/>
    <row r="111" spans="2:85" ht="21" customHeight="1" x14ac:dyDescent="0.2"/>
    <row r="112" spans="2:85" ht="21" customHeight="1" x14ac:dyDescent="0.2"/>
    <row r="113" ht="21" hidden="1" customHeight="1" x14ac:dyDescent="0.2"/>
    <row r="114" ht="21" hidden="1" customHeight="1" x14ac:dyDescent="0.2"/>
    <row r="115" ht="21" hidden="1" customHeight="1" x14ac:dyDescent="0.2"/>
    <row r="116" ht="21" hidden="1" customHeight="1" x14ac:dyDescent="0.2"/>
    <row r="117" ht="21" hidden="1" customHeight="1" x14ac:dyDescent="0.2"/>
    <row r="118" ht="21" hidden="1" customHeight="1" x14ac:dyDescent="0.2"/>
    <row r="119" ht="21" hidden="1" customHeight="1" x14ac:dyDescent="0.2"/>
    <row r="120" ht="21" hidden="1" customHeight="1" x14ac:dyDescent="0.2"/>
    <row r="121" ht="21" hidden="1" customHeight="1" x14ac:dyDescent="0.2"/>
    <row r="122" ht="21" hidden="1" customHeight="1" x14ac:dyDescent="0.2"/>
    <row r="123" ht="21" hidden="1" customHeight="1" x14ac:dyDescent="0.2"/>
    <row r="124" ht="21" hidden="1" customHeight="1" x14ac:dyDescent="0.2"/>
    <row r="125" ht="21" hidden="1" customHeight="1" x14ac:dyDescent="0.2"/>
    <row r="126" ht="21" hidden="1" customHeight="1" x14ac:dyDescent="0.2"/>
    <row r="127" ht="21" hidden="1" customHeight="1" x14ac:dyDescent="0.2"/>
    <row r="128" ht="21" hidden="1" customHeight="1" x14ac:dyDescent="0.2"/>
    <row r="129" ht="21" hidden="1" customHeight="1" x14ac:dyDescent="0.2"/>
    <row r="130" ht="21" hidden="1" customHeight="1" x14ac:dyDescent="0.2"/>
    <row r="131" ht="21" hidden="1" customHeight="1" x14ac:dyDescent="0.2"/>
    <row r="132" ht="21" hidden="1" customHeight="1" x14ac:dyDescent="0.2"/>
    <row r="133" ht="21" hidden="1" customHeight="1" x14ac:dyDescent="0.2"/>
    <row r="134" ht="21" hidden="1" customHeight="1" x14ac:dyDescent="0.2"/>
    <row r="135" ht="21" hidden="1" customHeight="1" x14ac:dyDescent="0.2"/>
    <row r="136" ht="21" hidden="1" customHeight="1" x14ac:dyDescent="0.2"/>
    <row r="137" ht="21" hidden="1" customHeight="1" x14ac:dyDescent="0.2"/>
    <row r="138" ht="21" hidden="1" customHeight="1" x14ac:dyDescent="0.2"/>
    <row r="139" ht="21" hidden="1" customHeight="1" x14ac:dyDescent="0.2"/>
    <row r="140" ht="21" hidden="1" customHeight="1" x14ac:dyDescent="0.2"/>
    <row r="141" ht="21" hidden="1" customHeight="1" x14ac:dyDescent="0.2"/>
    <row r="142" ht="21" hidden="1" customHeight="1" x14ac:dyDescent="0.2"/>
    <row r="143" ht="21" hidden="1" customHeight="1" x14ac:dyDescent="0.2"/>
    <row r="144" ht="21" hidden="1" customHeight="1" x14ac:dyDescent="0.2"/>
    <row r="145" ht="21" hidden="1" customHeight="1" x14ac:dyDescent="0.2"/>
    <row r="146" ht="21" hidden="1" customHeight="1" x14ac:dyDescent="0.2"/>
    <row r="147" ht="21" hidden="1" customHeight="1" x14ac:dyDescent="0.2"/>
    <row r="148" ht="21" hidden="1" customHeight="1" x14ac:dyDescent="0.2"/>
    <row r="149" ht="21" hidden="1" customHeight="1" x14ac:dyDescent="0.2"/>
    <row r="150" ht="21" hidden="1" customHeight="1" x14ac:dyDescent="0.2"/>
    <row r="151" ht="21" hidden="1" customHeight="1" x14ac:dyDescent="0.2"/>
    <row r="152" ht="21" hidden="1" customHeight="1" x14ac:dyDescent="0.2"/>
    <row r="153" ht="21" hidden="1" customHeight="1" x14ac:dyDescent="0.2"/>
    <row r="154" ht="21" hidden="1" customHeight="1" x14ac:dyDescent="0.2"/>
    <row r="155" ht="21" hidden="1" customHeight="1" x14ac:dyDescent="0.2"/>
    <row r="156" ht="21" hidden="1" customHeight="1" x14ac:dyDescent="0.2"/>
    <row r="157" ht="21" hidden="1" customHeight="1" x14ac:dyDescent="0.2"/>
    <row r="158" ht="21" hidden="1" customHeight="1" x14ac:dyDescent="0.2"/>
    <row r="159" ht="21" hidden="1" customHeight="1" x14ac:dyDescent="0.2"/>
    <row r="160" ht="21" hidden="1" customHeight="1" x14ac:dyDescent="0.2"/>
    <row r="161" ht="21" hidden="1" customHeight="1" x14ac:dyDescent="0.2"/>
    <row r="162" ht="21" hidden="1" customHeight="1" x14ac:dyDescent="0.2"/>
    <row r="163" ht="21" hidden="1" customHeight="1" x14ac:dyDescent="0.2"/>
    <row r="164" ht="21" hidden="1" customHeight="1" x14ac:dyDescent="0.2"/>
    <row r="165" ht="21" hidden="1" customHeight="1" x14ac:dyDescent="0.2"/>
    <row r="166" ht="21" hidden="1" customHeight="1" x14ac:dyDescent="0.2"/>
    <row r="167" ht="21" hidden="1" customHeight="1" x14ac:dyDescent="0.2"/>
    <row r="168" ht="21" hidden="1" customHeight="1" x14ac:dyDescent="0.2"/>
    <row r="169" ht="21" hidden="1" customHeight="1" x14ac:dyDescent="0.2"/>
    <row r="170" ht="21" hidden="1" customHeight="1" x14ac:dyDescent="0.2"/>
    <row r="171" ht="21" hidden="1" customHeight="1" x14ac:dyDescent="0.2"/>
    <row r="172" ht="21" hidden="1" customHeight="1" x14ac:dyDescent="0.2"/>
    <row r="173" ht="21" hidden="1" customHeight="1" x14ac:dyDescent="0.2"/>
    <row r="174" ht="21" hidden="1" customHeight="1" x14ac:dyDescent="0.2"/>
    <row r="175" ht="21" hidden="1" customHeight="1" x14ac:dyDescent="0.2"/>
    <row r="176" ht="21" hidden="1" customHeight="1" x14ac:dyDescent="0.2"/>
    <row r="177" ht="21" hidden="1" customHeight="1" x14ac:dyDescent="0.2"/>
    <row r="178" ht="21" hidden="1" customHeight="1" x14ac:dyDescent="0.2"/>
    <row r="179" ht="21" hidden="1" customHeight="1" x14ac:dyDescent="0.2"/>
    <row r="180" ht="21" hidden="1" customHeight="1" x14ac:dyDescent="0.2"/>
    <row r="181" ht="21" hidden="1" customHeight="1" x14ac:dyDescent="0.2"/>
    <row r="182" ht="21" hidden="1" customHeight="1" x14ac:dyDescent="0.2"/>
    <row r="183" ht="21" hidden="1" customHeight="1" x14ac:dyDescent="0.2"/>
    <row r="184" ht="21" hidden="1" customHeight="1" x14ac:dyDescent="0.2"/>
    <row r="185" ht="21" hidden="1" customHeight="1" x14ac:dyDescent="0.2"/>
    <row r="186" ht="21" hidden="1" customHeight="1" x14ac:dyDescent="0.2"/>
    <row r="187" ht="21" hidden="1" customHeight="1" x14ac:dyDescent="0.2"/>
    <row r="188" ht="21" hidden="1" customHeight="1" x14ac:dyDescent="0.2"/>
    <row r="189" ht="21" hidden="1" customHeight="1" x14ac:dyDescent="0.2"/>
    <row r="190" ht="21" hidden="1" customHeight="1" x14ac:dyDescent="0.2"/>
    <row r="191" ht="21" hidden="1" customHeight="1" x14ac:dyDescent="0.2"/>
    <row r="192" ht="21" hidden="1" customHeight="1" x14ac:dyDescent="0.2"/>
    <row r="193" ht="21" hidden="1" customHeight="1" x14ac:dyDescent="0.2"/>
    <row r="194" ht="21" hidden="1" customHeight="1" x14ac:dyDescent="0.2"/>
    <row r="195" ht="21" hidden="1" customHeight="1" x14ac:dyDescent="0.2"/>
    <row r="196" ht="21" hidden="1" customHeight="1" x14ac:dyDescent="0.2"/>
    <row r="197" ht="21" hidden="1" customHeight="1" x14ac:dyDescent="0.2"/>
    <row r="198" ht="21" hidden="1" customHeight="1" x14ac:dyDescent="0.2"/>
    <row r="199" ht="21" hidden="1" customHeight="1" x14ac:dyDescent="0.2"/>
    <row r="200" ht="21" hidden="1" customHeight="1" x14ac:dyDescent="0.2"/>
    <row r="201" ht="21" hidden="1" customHeight="1" x14ac:dyDescent="0.2"/>
    <row r="202" ht="21" hidden="1" customHeight="1" x14ac:dyDescent="0.2"/>
    <row r="203" ht="21" hidden="1" customHeight="1" x14ac:dyDescent="0.2"/>
    <row r="204" ht="21" hidden="1" customHeight="1" x14ac:dyDescent="0.2"/>
    <row r="205" ht="21" hidden="1" customHeight="1" x14ac:dyDescent="0.2"/>
    <row r="206" ht="21" hidden="1" customHeight="1" x14ac:dyDescent="0.2"/>
    <row r="207" ht="21" hidden="1" customHeight="1" x14ac:dyDescent="0.2"/>
    <row r="208" ht="21" hidden="1" customHeight="1" x14ac:dyDescent="0.2"/>
    <row r="209" ht="21" hidden="1" customHeight="1" x14ac:dyDescent="0.2"/>
    <row r="210" ht="21" hidden="1" customHeight="1" x14ac:dyDescent="0.2"/>
    <row r="211" ht="21" hidden="1" customHeight="1" x14ac:dyDescent="0.2"/>
    <row r="212" ht="21" hidden="1" customHeight="1" x14ac:dyDescent="0.2"/>
    <row r="213" ht="21" hidden="1" customHeight="1" x14ac:dyDescent="0.2"/>
    <row r="214" ht="21" hidden="1" customHeight="1" x14ac:dyDescent="0.2"/>
    <row r="215" ht="21" hidden="1" customHeight="1" x14ac:dyDescent="0.2"/>
    <row r="216" ht="21" hidden="1" customHeight="1" x14ac:dyDescent="0.2"/>
    <row r="217" ht="21" hidden="1" customHeight="1" x14ac:dyDescent="0.2"/>
    <row r="218" ht="21" hidden="1" customHeight="1" x14ac:dyDescent="0.2"/>
    <row r="219" ht="21" hidden="1" customHeight="1" x14ac:dyDescent="0.2"/>
    <row r="220" ht="21" hidden="1" customHeight="1" x14ac:dyDescent="0.2"/>
    <row r="221" ht="21" hidden="1" customHeight="1" x14ac:dyDescent="0.2"/>
    <row r="222" ht="21" hidden="1" customHeight="1" x14ac:dyDescent="0.2"/>
    <row r="223" ht="21" hidden="1" customHeight="1" x14ac:dyDescent="0.2"/>
    <row r="224" ht="21" hidden="1" customHeight="1" x14ac:dyDescent="0.2"/>
    <row r="225" ht="21" hidden="1" customHeight="1" x14ac:dyDescent="0.2"/>
    <row r="226" ht="21" hidden="1" customHeight="1" x14ac:dyDescent="0.2"/>
    <row r="227" ht="21" hidden="1" customHeight="1" x14ac:dyDescent="0.2"/>
    <row r="228" ht="21" hidden="1" customHeight="1" x14ac:dyDescent="0.2"/>
    <row r="229" ht="21" hidden="1" customHeight="1" x14ac:dyDescent="0.2"/>
    <row r="230" ht="21" hidden="1" customHeight="1" x14ac:dyDescent="0.2"/>
    <row r="231" ht="21" hidden="1" customHeight="1" x14ac:dyDescent="0.2"/>
    <row r="232" ht="21" hidden="1" customHeight="1" x14ac:dyDescent="0.2"/>
    <row r="233" ht="21" hidden="1" customHeight="1" x14ac:dyDescent="0.2"/>
    <row r="234" ht="21" hidden="1" customHeight="1" x14ac:dyDescent="0.2"/>
    <row r="235" ht="21" hidden="1" customHeight="1" x14ac:dyDescent="0.2"/>
    <row r="236" ht="21" hidden="1" customHeight="1" x14ac:dyDescent="0.2"/>
    <row r="237" ht="21" hidden="1" customHeight="1" x14ac:dyDescent="0.2"/>
    <row r="238" ht="21" hidden="1" customHeight="1" x14ac:dyDescent="0.2"/>
    <row r="239" ht="21" hidden="1" customHeight="1" x14ac:dyDescent="0.2"/>
    <row r="240" ht="21" hidden="1" customHeight="1" x14ac:dyDescent="0.2"/>
    <row r="241" ht="21" hidden="1" customHeight="1" x14ac:dyDescent="0.2"/>
    <row r="242" ht="21" hidden="1" customHeight="1" x14ac:dyDescent="0.2"/>
    <row r="243" ht="21" hidden="1" customHeight="1" x14ac:dyDescent="0.2"/>
    <row r="244" ht="21" hidden="1" customHeight="1" x14ac:dyDescent="0.2"/>
    <row r="245" ht="21" hidden="1" customHeight="1" x14ac:dyDescent="0.2"/>
    <row r="246" ht="21" hidden="1" customHeight="1" x14ac:dyDescent="0.2"/>
    <row r="247" ht="21" hidden="1" customHeight="1" x14ac:dyDescent="0.2"/>
    <row r="248" ht="21" hidden="1" customHeight="1" x14ac:dyDescent="0.2"/>
    <row r="249" ht="21" hidden="1" customHeight="1" x14ac:dyDescent="0.2"/>
  </sheetData>
  <mergeCells count="102">
    <mergeCell ref="B97:BC98"/>
    <mergeCell ref="BA99:BC101"/>
    <mergeCell ref="B87:BC87"/>
    <mergeCell ref="B88:H89"/>
    <mergeCell ref="B90:H91"/>
    <mergeCell ref="B92:H94"/>
    <mergeCell ref="B95:BC95"/>
    <mergeCell ref="B96:BC96"/>
    <mergeCell ref="B99:AZ101"/>
    <mergeCell ref="B79:H82"/>
    <mergeCell ref="AG79:AH79"/>
    <mergeCell ref="AG80:AH80"/>
    <mergeCell ref="AG81:AH81"/>
    <mergeCell ref="B83:H84"/>
    <mergeCell ref="B85:H86"/>
    <mergeCell ref="Q85:R85"/>
    <mergeCell ref="B67:BC69"/>
    <mergeCell ref="B71:BC73"/>
    <mergeCell ref="B74:BC74"/>
    <mergeCell ref="B75:H78"/>
    <mergeCell ref="AB76:BB76"/>
    <mergeCell ref="O77:P77"/>
    <mergeCell ref="X77:Y77"/>
    <mergeCell ref="AG77:AH77"/>
    <mergeCell ref="B46:BC46"/>
    <mergeCell ref="B49:BC51"/>
    <mergeCell ref="B54:BC56"/>
    <mergeCell ref="B58:BC60"/>
    <mergeCell ref="B61:BC61"/>
    <mergeCell ref="B63:BC65"/>
    <mergeCell ref="BA41:BC42"/>
    <mergeCell ref="B43:W45"/>
    <mergeCell ref="AU44:AV44"/>
    <mergeCell ref="AX44:AY44"/>
    <mergeCell ref="BA44:BB44"/>
    <mergeCell ref="AL45:AQ45"/>
    <mergeCell ref="AV45:BC45"/>
    <mergeCell ref="B35:G36"/>
    <mergeCell ref="H35:BC36"/>
    <mergeCell ref="B37:G38"/>
    <mergeCell ref="H37:L38"/>
    <mergeCell ref="P37:BC38"/>
    <mergeCell ref="B39:G40"/>
    <mergeCell ref="B29:G30"/>
    <mergeCell ref="H29:BC30"/>
    <mergeCell ref="B31:G32"/>
    <mergeCell ref="K31:BC32"/>
    <mergeCell ref="B33:G34"/>
    <mergeCell ref="H33:BC34"/>
    <mergeCell ref="M26:Q26"/>
    <mergeCell ref="S26:T26"/>
    <mergeCell ref="AK26:AM26"/>
    <mergeCell ref="AR26:AT26"/>
    <mergeCell ref="AY26:BA26"/>
    <mergeCell ref="B27:G28"/>
    <mergeCell ref="H27:BC28"/>
    <mergeCell ref="B24:G26"/>
    <mergeCell ref="L24:M24"/>
    <mergeCell ref="S24:T24"/>
    <mergeCell ref="AA24:AB24"/>
    <mergeCell ref="AH24:AI24"/>
    <mergeCell ref="AT24:AU24"/>
    <mergeCell ref="O25:P25"/>
    <mergeCell ref="Y25:Z25"/>
    <mergeCell ref="AI25:AJ25"/>
    <mergeCell ref="AQ25:AR25"/>
    <mergeCell ref="B20:G21"/>
    <mergeCell ref="H20:BC21"/>
    <mergeCell ref="B22:G23"/>
    <mergeCell ref="W22:AJ23"/>
    <mergeCell ref="AK22:BC23"/>
    <mergeCell ref="H23:T23"/>
    <mergeCell ref="B13:BC13"/>
    <mergeCell ref="B14:G14"/>
    <mergeCell ref="H14:BC14"/>
    <mergeCell ref="B15:G17"/>
    <mergeCell ref="AR17:BB17"/>
    <mergeCell ref="B18:G19"/>
    <mergeCell ref="H18:BC19"/>
    <mergeCell ref="B2:W4"/>
    <mergeCell ref="AU3:AV3"/>
    <mergeCell ref="AX3:AY3"/>
    <mergeCell ref="BA3:BB3"/>
    <mergeCell ref="AL4:AQ4"/>
    <mergeCell ref="AV4:BC4"/>
    <mergeCell ref="AA10:AM10"/>
    <mergeCell ref="AP10:BC10"/>
    <mergeCell ref="B11:G12"/>
    <mergeCell ref="I11:L11"/>
    <mergeCell ref="P11:AM11"/>
    <mergeCell ref="J12:AM12"/>
    <mergeCell ref="AN12:BC12"/>
    <mergeCell ref="B6:BC6"/>
    <mergeCell ref="B7:G8"/>
    <mergeCell ref="H7:AC8"/>
    <mergeCell ref="AD7:AF8"/>
    <mergeCell ref="AG7:BC8"/>
    <mergeCell ref="B9:G10"/>
    <mergeCell ref="H9:T10"/>
    <mergeCell ref="U9:Z10"/>
    <mergeCell ref="AD9:AM9"/>
    <mergeCell ref="AP9:BC9"/>
  </mergeCells>
  <phoneticPr fontId="1"/>
  <dataValidations count="14">
    <dataValidation type="whole" imeMode="disabled" allowBlank="1" showInputMessage="1" showErrorMessage="1" error="西暦で入力" sqref="O77" xr:uid="{00000000-0002-0000-0000-000000000000}">
      <formula1>1900</formula1>
      <formula2>2020</formula2>
    </dataValidation>
    <dataValidation type="textLength" operator="lessThanOrEqual" allowBlank="1" showInputMessage="1" showErrorMessage="1" error="70字以内で記入" sqref="H14" xr:uid="{00000000-0002-0000-0000-000002000000}">
      <formula1>71</formula1>
    </dataValidation>
    <dataValidation type="textLength" imeMode="disabled" operator="equal" allowBlank="1" showInputMessage="1" showErrorMessage="1" error="英数４文字です" sqref="AV4" xr:uid="{00000000-0002-0000-0000-000003000000}">
      <formula1>4</formula1>
    </dataValidation>
    <dataValidation type="whole" imeMode="disabled" allowBlank="1" showInputMessage="1" showErrorMessage="1" error="数値を正しく入力" sqref="BA3" xr:uid="{00000000-0002-0000-0000-000004000000}">
      <formula1>1</formula1>
      <formula2>31</formula2>
    </dataValidation>
    <dataValidation type="whole" imeMode="disabled" operator="greaterThanOrEqual" allowBlank="1" showInputMessage="1" showErrorMessage="1" error="数値を正しく入力" sqref="AG77 AG79:AG81" xr:uid="{00000000-0002-0000-0000-000005000000}">
      <formula1>0</formula1>
    </dataValidation>
    <dataValidation type="textLength" imeMode="disabled" allowBlank="1" showInputMessage="1" showErrorMessage="1" sqref="I11" xr:uid="{00000000-0002-0000-0000-000006000000}">
      <formula1>7</formula1>
      <formula2>8</formula2>
    </dataValidation>
    <dataValidation imeMode="disabled" allowBlank="1" showInputMessage="1" showErrorMessage="1" sqref="AN12 AB76" xr:uid="{00000000-0002-0000-0000-000007000000}"/>
    <dataValidation imeMode="hiragana" allowBlank="1" showInputMessage="1" showErrorMessage="1" sqref="P11 AD9" xr:uid="{00000000-0002-0000-0000-000008000000}"/>
    <dataValidation type="list" allowBlank="1" showInputMessage="1" showErrorMessage="1" error="プルダウンリストから選択" sqref="H16:H17 V16:V17 AI16:AI17" xr:uid="{00000000-0002-0000-0000-000009000000}">
      <formula1>"○,1,2,3,4,5,6"</formula1>
    </dataValidation>
    <dataValidation type="whole" imeMode="disabled" operator="greaterThanOrEqual" allowBlank="1" showInputMessage="1" showErrorMessage="1" error="数値を正しく入力" sqref="X77 AY26 H23 L24 S24 AA24 AH24 AT24 O25 Y25 AI25 AQ25 S26 AK26 AR26 Q85" xr:uid="{00000000-0002-0000-0000-00000A000000}">
      <formula1>1</formula1>
    </dataValidation>
    <dataValidation type="textLength" operator="lessThanOrEqual" allowBlank="1" showInputMessage="1" showErrorMessage="1" error="300字以内で記入" sqref="B49 B54 B58 B63 B67 B71" xr:uid="{00000000-0002-0000-0000-00000B000000}">
      <formula1>302</formula1>
    </dataValidation>
    <dataValidation type="textLength" operator="lessThanOrEqual" allowBlank="1" showInputMessage="1" showErrorMessage="1" error="150字以内で記入" sqref="H18 H20" xr:uid="{00000000-0002-0000-0000-00000D000000}">
      <formula1>152</formula1>
    </dataValidation>
    <dataValidation type="textLength" imeMode="disabled" allowBlank="1" showInputMessage="1" showErrorMessage="1" error="西暦で入力" sqref="AU3:AV3" xr:uid="{7425E2A5-E331-43EA-91CA-863D04DF3CFE}">
      <formula1>4</formula1>
      <formula2>4</formula2>
    </dataValidation>
    <dataValidation imeMode="disabled" allowBlank="1" showDropDown="1" showInputMessage="1" showErrorMessage="1" error="数値を正しく入力" sqref="AX3:AY3" xr:uid="{38567897-E557-42BD-B83A-2B52B611F318}"/>
  </dataValidations>
  <printOptions horizontalCentered="1"/>
  <pageMargins left="0.39370078740157483" right="0.39370078740157483" top="0.35433070866141736" bottom="0.35433070866141736" header="0.31496062992125984" footer="0.31496062992125984"/>
  <pageSetup paperSize="8" scale="95" orientation="portrait" r:id="rId1"/>
  <rowBreaks count="1" manualBreakCount="1">
    <brk id="42" min="1"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5439" r:id="rId4" name="GB301">
              <controlPr defaultSize="0" autoFill="0" autoPict="0">
                <anchor moveWithCells="1">
                  <from>
                    <xdr:col>6</xdr:col>
                    <xdr:colOff>139700</xdr:colOff>
                    <xdr:row>30</xdr:row>
                    <xdr:rowOff>0</xdr:rowOff>
                  </from>
                  <to>
                    <xdr:col>8</xdr:col>
                    <xdr:colOff>38100</xdr:colOff>
                    <xdr:row>32</xdr:row>
                    <xdr:rowOff>0</xdr:rowOff>
                  </to>
                </anchor>
              </controlPr>
            </control>
          </mc:Choice>
        </mc:AlternateContent>
        <mc:AlternateContent xmlns:mc="http://schemas.openxmlformats.org/markup-compatibility/2006">
          <mc:Choice Requires="x14">
            <control shapeId="15440" r:id="rId5" name="RB301">
              <controlPr defaultSize="0" autoFill="0" autoLine="0" autoPict="0">
                <anchor moveWithCells="1">
                  <from>
                    <xdr:col>7</xdr:col>
                    <xdr:colOff>0</xdr:colOff>
                    <xdr:row>30</xdr:row>
                    <xdr:rowOff>31750</xdr:rowOff>
                  </from>
                  <to>
                    <xdr:col>8</xdr:col>
                    <xdr:colOff>6350</xdr:colOff>
                    <xdr:row>30</xdr:row>
                    <xdr:rowOff>196850</xdr:rowOff>
                  </to>
                </anchor>
              </controlPr>
            </control>
          </mc:Choice>
        </mc:AlternateContent>
        <mc:AlternateContent xmlns:mc="http://schemas.openxmlformats.org/markup-compatibility/2006">
          <mc:Choice Requires="x14">
            <control shapeId="15441" r:id="rId6" name="RB302">
              <controlPr defaultSize="0" autoFill="0" autoLine="0" autoPict="0">
                <anchor moveWithCells="1">
                  <from>
                    <xdr:col>7</xdr:col>
                    <xdr:colOff>0</xdr:colOff>
                    <xdr:row>31</xdr:row>
                    <xdr:rowOff>31750</xdr:rowOff>
                  </from>
                  <to>
                    <xdr:col>8</xdr:col>
                    <xdr:colOff>6350</xdr:colOff>
                    <xdr:row>31</xdr:row>
                    <xdr:rowOff>196850</xdr:rowOff>
                  </to>
                </anchor>
              </controlPr>
            </control>
          </mc:Choice>
        </mc:AlternateContent>
        <mc:AlternateContent xmlns:mc="http://schemas.openxmlformats.org/markup-compatibility/2006">
          <mc:Choice Requires="x14">
            <control shapeId="15442" r:id="rId7" name="GB302">
              <controlPr defaultSize="0" autoFill="0" autoPict="0">
                <anchor moveWithCells="1">
                  <from>
                    <xdr:col>11</xdr:col>
                    <xdr:colOff>139700</xdr:colOff>
                    <xdr:row>36</xdr:row>
                    <xdr:rowOff>0</xdr:rowOff>
                  </from>
                  <to>
                    <xdr:col>13</xdr:col>
                    <xdr:colOff>38100</xdr:colOff>
                    <xdr:row>38</xdr:row>
                    <xdr:rowOff>0</xdr:rowOff>
                  </to>
                </anchor>
              </controlPr>
            </control>
          </mc:Choice>
        </mc:AlternateContent>
        <mc:AlternateContent xmlns:mc="http://schemas.openxmlformats.org/markup-compatibility/2006">
          <mc:Choice Requires="x14">
            <control shapeId="15443" r:id="rId8" name="RB303">
              <controlPr defaultSize="0" autoFill="0" autoLine="0" autoPict="0">
                <anchor moveWithCells="1">
                  <from>
                    <xdr:col>12</xdr:col>
                    <xdr:colOff>0</xdr:colOff>
                    <xdr:row>36</xdr:row>
                    <xdr:rowOff>31750</xdr:rowOff>
                  </from>
                  <to>
                    <xdr:col>13</xdr:col>
                    <xdr:colOff>6350</xdr:colOff>
                    <xdr:row>36</xdr:row>
                    <xdr:rowOff>196850</xdr:rowOff>
                  </to>
                </anchor>
              </controlPr>
            </control>
          </mc:Choice>
        </mc:AlternateContent>
        <mc:AlternateContent xmlns:mc="http://schemas.openxmlformats.org/markup-compatibility/2006">
          <mc:Choice Requires="x14">
            <control shapeId="15444" r:id="rId9" name="RB304">
              <controlPr defaultSize="0" autoFill="0" autoLine="0" autoPict="0">
                <anchor moveWithCells="1">
                  <from>
                    <xdr:col>12</xdr:col>
                    <xdr:colOff>0</xdr:colOff>
                    <xdr:row>37</xdr:row>
                    <xdr:rowOff>31750</xdr:rowOff>
                  </from>
                  <to>
                    <xdr:col>13</xdr:col>
                    <xdr:colOff>6350</xdr:colOff>
                    <xdr:row>37</xdr:row>
                    <xdr:rowOff>196850</xdr:rowOff>
                  </to>
                </anchor>
              </controlPr>
            </control>
          </mc:Choice>
        </mc:AlternateContent>
        <mc:AlternateContent xmlns:mc="http://schemas.openxmlformats.org/markup-compatibility/2006">
          <mc:Choice Requires="x14">
            <control shapeId="15445" r:id="rId10" name="GB303">
              <controlPr defaultSize="0" autoFill="0" autoPict="0">
                <anchor moveWithCells="1">
                  <from>
                    <xdr:col>6</xdr:col>
                    <xdr:colOff>139700</xdr:colOff>
                    <xdr:row>38</xdr:row>
                    <xdr:rowOff>0</xdr:rowOff>
                  </from>
                  <to>
                    <xdr:col>8</xdr:col>
                    <xdr:colOff>38100</xdr:colOff>
                    <xdr:row>40</xdr:row>
                    <xdr:rowOff>0</xdr:rowOff>
                  </to>
                </anchor>
              </controlPr>
            </control>
          </mc:Choice>
        </mc:AlternateContent>
        <mc:AlternateContent xmlns:mc="http://schemas.openxmlformats.org/markup-compatibility/2006">
          <mc:Choice Requires="x14">
            <control shapeId="15446" r:id="rId11" name="RB305">
              <controlPr defaultSize="0" autoFill="0" autoLine="0" autoPict="0">
                <anchor moveWithCells="1">
                  <from>
                    <xdr:col>7</xdr:col>
                    <xdr:colOff>0</xdr:colOff>
                    <xdr:row>38</xdr:row>
                    <xdr:rowOff>31750</xdr:rowOff>
                  </from>
                  <to>
                    <xdr:col>8</xdr:col>
                    <xdr:colOff>6350</xdr:colOff>
                    <xdr:row>38</xdr:row>
                    <xdr:rowOff>196850</xdr:rowOff>
                  </to>
                </anchor>
              </controlPr>
            </control>
          </mc:Choice>
        </mc:AlternateContent>
        <mc:AlternateContent xmlns:mc="http://schemas.openxmlformats.org/markup-compatibility/2006">
          <mc:Choice Requires="x14">
            <control shapeId="15447" r:id="rId12" name="RB306">
              <controlPr defaultSize="0" autoFill="0" autoLine="0" autoPict="0">
                <anchor moveWithCells="1">
                  <from>
                    <xdr:col>7</xdr:col>
                    <xdr:colOff>0</xdr:colOff>
                    <xdr:row>39</xdr:row>
                    <xdr:rowOff>31750</xdr:rowOff>
                  </from>
                  <to>
                    <xdr:col>8</xdr:col>
                    <xdr:colOff>6350</xdr:colOff>
                    <xdr:row>39</xdr:row>
                    <xdr:rowOff>196850</xdr:rowOff>
                  </to>
                </anchor>
              </controlPr>
            </control>
          </mc:Choice>
        </mc:AlternateContent>
        <mc:AlternateContent xmlns:mc="http://schemas.openxmlformats.org/markup-compatibility/2006">
          <mc:Choice Requires="x14">
            <control shapeId="15448" r:id="rId13" name="GB304">
              <controlPr defaultSize="0" autoFill="0" autoPict="0">
                <anchor moveWithCells="1">
                  <from>
                    <xdr:col>7</xdr:col>
                    <xdr:colOff>139700</xdr:colOff>
                    <xdr:row>74</xdr:row>
                    <xdr:rowOff>0</xdr:rowOff>
                  </from>
                  <to>
                    <xdr:col>15</xdr:col>
                    <xdr:colOff>139700</xdr:colOff>
                    <xdr:row>75</xdr:row>
                    <xdr:rowOff>6350</xdr:rowOff>
                  </to>
                </anchor>
              </controlPr>
            </control>
          </mc:Choice>
        </mc:AlternateContent>
        <mc:AlternateContent xmlns:mc="http://schemas.openxmlformats.org/markup-compatibility/2006">
          <mc:Choice Requires="x14">
            <control shapeId="15449" r:id="rId14" name="RB307">
              <controlPr defaultSize="0" autoFill="0" autoLine="0" autoPict="0">
                <anchor moveWithCells="1">
                  <from>
                    <xdr:col>8</xdr:col>
                    <xdr:colOff>0</xdr:colOff>
                    <xdr:row>74</xdr:row>
                    <xdr:rowOff>31750</xdr:rowOff>
                  </from>
                  <to>
                    <xdr:col>9</xdr:col>
                    <xdr:colOff>6350</xdr:colOff>
                    <xdr:row>74</xdr:row>
                    <xdr:rowOff>196850</xdr:rowOff>
                  </to>
                </anchor>
              </controlPr>
            </control>
          </mc:Choice>
        </mc:AlternateContent>
        <mc:AlternateContent xmlns:mc="http://schemas.openxmlformats.org/markup-compatibility/2006">
          <mc:Choice Requires="x14">
            <control shapeId="15450" r:id="rId15" name="RB308">
              <controlPr defaultSize="0" autoFill="0" autoLine="0" autoPict="0">
                <anchor moveWithCells="1">
                  <from>
                    <xdr:col>14</xdr:col>
                    <xdr:colOff>0</xdr:colOff>
                    <xdr:row>74</xdr:row>
                    <xdr:rowOff>31750</xdr:rowOff>
                  </from>
                  <to>
                    <xdr:col>15</xdr:col>
                    <xdr:colOff>6350</xdr:colOff>
                    <xdr:row>74</xdr:row>
                    <xdr:rowOff>196850</xdr:rowOff>
                  </to>
                </anchor>
              </controlPr>
            </control>
          </mc:Choice>
        </mc:AlternateContent>
        <mc:AlternateContent xmlns:mc="http://schemas.openxmlformats.org/markup-compatibility/2006">
          <mc:Choice Requires="x14">
            <control shapeId="15451" r:id="rId16" name="GB305">
              <controlPr defaultSize="0" autoFill="0" autoPict="0">
                <anchor moveWithCells="1">
                  <from>
                    <xdr:col>17</xdr:col>
                    <xdr:colOff>139700</xdr:colOff>
                    <xdr:row>75</xdr:row>
                    <xdr:rowOff>0</xdr:rowOff>
                  </from>
                  <to>
                    <xdr:col>24</xdr:col>
                    <xdr:colOff>139700</xdr:colOff>
                    <xdr:row>76</xdr:row>
                    <xdr:rowOff>6350</xdr:rowOff>
                  </to>
                </anchor>
              </controlPr>
            </control>
          </mc:Choice>
        </mc:AlternateContent>
        <mc:AlternateContent xmlns:mc="http://schemas.openxmlformats.org/markup-compatibility/2006">
          <mc:Choice Requires="x14">
            <control shapeId="15452" r:id="rId17" name="RB309">
              <controlPr defaultSize="0" autoFill="0" autoLine="0" autoPict="0">
                <anchor moveWithCells="1">
                  <from>
                    <xdr:col>18</xdr:col>
                    <xdr:colOff>0</xdr:colOff>
                    <xdr:row>75</xdr:row>
                    <xdr:rowOff>31750</xdr:rowOff>
                  </from>
                  <to>
                    <xdr:col>19</xdr:col>
                    <xdr:colOff>6350</xdr:colOff>
                    <xdr:row>75</xdr:row>
                    <xdr:rowOff>196850</xdr:rowOff>
                  </to>
                </anchor>
              </controlPr>
            </control>
          </mc:Choice>
        </mc:AlternateContent>
        <mc:AlternateContent xmlns:mc="http://schemas.openxmlformats.org/markup-compatibility/2006">
          <mc:Choice Requires="x14">
            <control shapeId="15453" r:id="rId18" name="RB310">
              <controlPr defaultSize="0" autoFill="0" autoLine="0" autoPict="0">
                <anchor moveWithCells="1">
                  <from>
                    <xdr:col>23</xdr:col>
                    <xdr:colOff>0</xdr:colOff>
                    <xdr:row>75</xdr:row>
                    <xdr:rowOff>31750</xdr:rowOff>
                  </from>
                  <to>
                    <xdr:col>24</xdr:col>
                    <xdr:colOff>6350</xdr:colOff>
                    <xdr:row>75</xdr:row>
                    <xdr:rowOff>196850</xdr:rowOff>
                  </to>
                </anchor>
              </controlPr>
            </control>
          </mc:Choice>
        </mc:AlternateContent>
        <mc:AlternateContent xmlns:mc="http://schemas.openxmlformats.org/markup-compatibility/2006">
          <mc:Choice Requires="x14">
            <control shapeId="15454" r:id="rId19" name="GB306">
              <controlPr defaultSize="0" autoFill="0" autoPict="0">
                <anchor moveWithCells="1">
                  <from>
                    <xdr:col>26</xdr:col>
                    <xdr:colOff>139700</xdr:colOff>
                    <xdr:row>78</xdr:row>
                    <xdr:rowOff>0</xdr:rowOff>
                  </from>
                  <to>
                    <xdr:col>39</xdr:col>
                    <xdr:colOff>139700</xdr:colOff>
                    <xdr:row>79</xdr:row>
                    <xdr:rowOff>6350</xdr:rowOff>
                  </to>
                </anchor>
              </controlPr>
            </control>
          </mc:Choice>
        </mc:AlternateContent>
        <mc:AlternateContent xmlns:mc="http://schemas.openxmlformats.org/markup-compatibility/2006">
          <mc:Choice Requires="x14">
            <control shapeId="15455" r:id="rId20" name="RB311">
              <controlPr defaultSize="0" autoFill="0" autoLine="0" autoPict="0">
                <anchor moveWithCells="1">
                  <from>
                    <xdr:col>27</xdr:col>
                    <xdr:colOff>0</xdr:colOff>
                    <xdr:row>78</xdr:row>
                    <xdr:rowOff>31750</xdr:rowOff>
                  </from>
                  <to>
                    <xdr:col>28</xdr:col>
                    <xdr:colOff>6350</xdr:colOff>
                    <xdr:row>78</xdr:row>
                    <xdr:rowOff>196850</xdr:rowOff>
                  </to>
                </anchor>
              </controlPr>
            </control>
          </mc:Choice>
        </mc:AlternateContent>
        <mc:AlternateContent xmlns:mc="http://schemas.openxmlformats.org/markup-compatibility/2006">
          <mc:Choice Requires="x14">
            <control shapeId="15456" r:id="rId21" name="RB312">
              <controlPr defaultSize="0" autoFill="0" autoLine="0" autoPict="0">
                <anchor moveWithCells="1">
                  <from>
                    <xdr:col>38</xdr:col>
                    <xdr:colOff>0</xdr:colOff>
                    <xdr:row>78</xdr:row>
                    <xdr:rowOff>31750</xdr:rowOff>
                  </from>
                  <to>
                    <xdr:col>39</xdr:col>
                    <xdr:colOff>6350</xdr:colOff>
                    <xdr:row>78</xdr:row>
                    <xdr:rowOff>196850</xdr:rowOff>
                  </to>
                </anchor>
              </controlPr>
            </control>
          </mc:Choice>
        </mc:AlternateContent>
        <mc:AlternateContent xmlns:mc="http://schemas.openxmlformats.org/markup-compatibility/2006">
          <mc:Choice Requires="x14">
            <control shapeId="15457" r:id="rId22" name="GB307">
              <controlPr defaultSize="0" autoFill="0" autoPict="0">
                <anchor moveWithCells="1">
                  <from>
                    <xdr:col>26</xdr:col>
                    <xdr:colOff>139700</xdr:colOff>
                    <xdr:row>79</xdr:row>
                    <xdr:rowOff>0</xdr:rowOff>
                  </from>
                  <to>
                    <xdr:col>39</xdr:col>
                    <xdr:colOff>139700</xdr:colOff>
                    <xdr:row>80</xdr:row>
                    <xdr:rowOff>6350</xdr:rowOff>
                  </to>
                </anchor>
              </controlPr>
            </control>
          </mc:Choice>
        </mc:AlternateContent>
        <mc:AlternateContent xmlns:mc="http://schemas.openxmlformats.org/markup-compatibility/2006">
          <mc:Choice Requires="x14">
            <control shapeId="15458" r:id="rId23" name="RB313">
              <controlPr defaultSize="0" autoFill="0" autoLine="0" autoPict="0">
                <anchor moveWithCells="1">
                  <from>
                    <xdr:col>27</xdr:col>
                    <xdr:colOff>0</xdr:colOff>
                    <xdr:row>79</xdr:row>
                    <xdr:rowOff>31750</xdr:rowOff>
                  </from>
                  <to>
                    <xdr:col>28</xdr:col>
                    <xdr:colOff>6350</xdr:colOff>
                    <xdr:row>79</xdr:row>
                    <xdr:rowOff>196850</xdr:rowOff>
                  </to>
                </anchor>
              </controlPr>
            </control>
          </mc:Choice>
        </mc:AlternateContent>
        <mc:AlternateContent xmlns:mc="http://schemas.openxmlformats.org/markup-compatibility/2006">
          <mc:Choice Requires="x14">
            <control shapeId="15459" r:id="rId24" name="RB314">
              <controlPr defaultSize="0" autoFill="0" autoLine="0" autoPict="0">
                <anchor moveWithCells="1">
                  <from>
                    <xdr:col>38</xdr:col>
                    <xdr:colOff>0</xdr:colOff>
                    <xdr:row>79</xdr:row>
                    <xdr:rowOff>31750</xdr:rowOff>
                  </from>
                  <to>
                    <xdr:col>39</xdr:col>
                    <xdr:colOff>6350</xdr:colOff>
                    <xdr:row>79</xdr:row>
                    <xdr:rowOff>196850</xdr:rowOff>
                  </to>
                </anchor>
              </controlPr>
            </control>
          </mc:Choice>
        </mc:AlternateContent>
        <mc:AlternateContent xmlns:mc="http://schemas.openxmlformats.org/markup-compatibility/2006">
          <mc:Choice Requires="x14">
            <control shapeId="15460" r:id="rId25" name="GB308">
              <controlPr defaultSize="0" autoFill="0" autoPict="0">
                <anchor moveWithCells="1">
                  <from>
                    <xdr:col>26</xdr:col>
                    <xdr:colOff>139700</xdr:colOff>
                    <xdr:row>80</xdr:row>
                    <xdr:rowOff>0</xdr:rowOff>
                  </from>
                  <to>
                    <xdr:col>39</xdr:col>
                    <xdr:colOff>139700</xdr:colOff>
                    <xdr:row>81</xdr:row>
                    <xdr:rowOff>6350</xdr:rowOff>
                  </to>
                </anchor>
              </controlPr>
            </control>
          </mc:Choice>
        </mc:AlternateContent>
        <mc:AlternateContent xmlns:mc="http://schemas.openxmlformats.org/markup-compatibility/2006">
          <mc:Choice Requires="x14">
            <control shapeId="15461" r:id="rId26" name="RB315">
              <controlPr defaultSize="0" autoFill="0" autoLine="0" autoPict="0">
                <anchor moveWithCells="1">
                  <from>
                    <xdr:col>27</xdr:col>
                    <xdr:colOff>0</xdr:colOff>
                    <xdr:row>80</xdr:row>
                    <xdr:rowOff>31750</xdr:rowOff>
                  </from>
                  <to>
                    <xdr:col>28</xdr:col>
                    <xdr:colOff>6350</xdr:colOff>
                    <xdr:row>80</xdr:row>
                    <xdr:rowOff>196850</xdr:rowOff>
                  </to>
                </anchor>
              </controlPr>
            </control>
          </mc:Choice>
        </mc:AlternateContent>
        <mc:AlternateContent xmlns:mc="http://schemas.openxmlformats.org/markup-compatibility/2006">
          <mc:Choice Requires="x14">
            <control shapeId="15462" r:id="rId27" name="RB316">
              <controlPr defaultSize="0" autoFill="0" autoLine="0" autoPict="0">
                <anchor moveWithCells="1">
                  <from>
                    <xdr:col>38</xdr:col>
                    <xdr:colOff>0</xdr:colOff>
                    <xdr:row>80</xdr:row>
                    <xdr:rowOff>31750</xdr:rowOff>
                  </from>
                  <to>
                    <xdr:col>39</xdr:col>
                    <xdr:colOff>6350</xdr:colOff>
                    <xdr:row>80</xdr:row>
                    <xdr:rowOff>196850</xdr:rowOff>
                  </to>
                </anchor>
              </controlPr>
            </control>
          </mc:Choice>
        </mc:AlternateContent>
        <mc:AlternateContent xmlns:mc="http://schemas.openxmlformats.org/markup-compatibility/2006">
          <mc:Choice Requires="x14">
            <control shapeId="15463" r:id="rId28" name="GB309">
              <controlPr defaultSize="0" autoFill="0" autoPict="0">
                <anchor moveWithCells="1">
                  <from>
                    <xdr:col>7</xdr:col>
                    <xdr:colOff>139700</xdr:colOff>
                    <xdr:row>82</xdr:row>
                    <xdr:rowOff>0</xdr:rowOff>
                  </from>
                  <to>
                    <xdr:col>15</xdr:col>
                    <xdr:colOff>139700</xdr:colOff>
                    <xdr:row>83</xdr:row>
                    <xdr:rowOff>6350</xdr:rowOff>
                  </to>
                </anchor>
              </controlPr>
            </control>
          </mc:Choice>
        </mc:AlternateContent>
        <mc:AlternateContent xmlns:mc="http://schemas.openxmlformats.org/markup-compatibility/2006">
          <mc:Choice Requires="x14">
            <control shapeId="15464" r:id="rId29" name="RB317">
              <controlPr defaultSize="0" autoFill="0" autoLine="0" autoPict="0">
                <anchor moveWithCells="1">
                  <from>
                    <xdr:col>8</xdr:col>
                    <xdr:colOff>0</xdr:colOff>
                    <xdr:row>82</xdr:row>
                    <xdr:rowOff>31750</xdr:rowOff>
                  </from>
                  <to>
                    <xdr:col>9</xdr:col>
                    <xdr:colOff>6350</xdr:colOff>
                    <xdr:row>82</xdr:row>
                    <xdr:rowOff>196850</xdr:rowOff>
                  </to>
                </anchor>
              </controlPr>
            </control>
          </mc:Choice>
        </mc:AlternateContent>
        <mc:AlternateContent xmlns:mc="http://schemas.openxmlformats.org/markup-compatibility/2006">
          <mc:Choice Requires="x14">
            <control shapeId="15465" r:id="rId30" name="RB318">
              <controlPr defaultSize="0" autoFill="0" autoLine="0" autoPict="0">
                <anchor moveWithCells="1">
                  <from>
                    <xdr:col>14</xdr:col>
                    <xdr:colOff>0</xdr:colOff>
                    <xdr:row>82</xdr:row>
                    <xdr:rowOff>31750</xdr:rowOff>
                  </from>
                  <to>
                    <xdr:col>15</xdr:col>
                    <xdr:colOff>6350</xdr:colOff>
                    <xdr:row>82</xdr:row>
                    <xdr:rowOff>196850</xdr:rowOff>
                  </to>
                </anchor>
              </controlPr>
            </control>
          </mc:Choice>
        </mc:AlternateContent>
        <mc:AlternateContent xmlns:mc="http://schemas.openxmlformats.org/markup-compatibility/2006">
          <mc:Choice Requires="x14">
            <control shapeId="15466" r:id="rId31" name="GB310">
              <controlPr defaultSize="0" autoFill="0" autoPict="0">
                <anchor moveWithCells="1">
                  <from>
                    <xdr:col>7</xdr:col>
                    <xdr:colOff>139700</xdr:colOff>
                    <xdr:row>84</xdr:row>
                    <xdr:rowOff>0</xdr:rowOff>
                  </from>
                  <to>
                    <xdr:col>25</xdr:col>
                    <xdr:colOff>139700</xdr:colOff>
                    <xdr:row>85</xdr:row>
                    <xdr:rowOff>6350</xdr:rowOff>
                  </to>
                </anchor>
              </controlPr>
            </control>
          </mc:Choice>
        </mc:AlternateContent>
        <mc:AlternateContent xmlns:mc="http://schemas.openxmlformats.org/markup-compatibility/2006">
          <mc:Choice Requires="x14">
            <control shapeId="15467" r:id="rId32" name="RB319">
              <controlPr defaultSize="0" autoFill="0" autoLine="0" autoPict="0">
                <anchor moveWithCells="1">
                  <from>
                    <xdr:col>8</xdr:col>
                    <xdr:colOff>0</xdr:colOff>
                    <xdr:row>84</xdr:row>
                    <xdr:rowOff>31750</xdr:rowOff>
                  </from>
                  <to>
                    <xdr:col>9</xdr:col>
                    <xdr:colOff>6350</xdr:colOff>
                    <xdr:row>84</xdr:row>
                    <xdr:rowOff>196850</xdr:rowOff>
                  </to>
                </anchor>
              </controlPr>
            </control>
          </mc:Choice>
        </mc:AlternateContent>
        <mc:AlternateContent xmlns:mc="http://schemas.openxmlformats.org/markup-compatibility/2006">
          <mc:Choice Requires="x14">
            <control shapeId="15468" r:id="rId33" name="RB320">
              <controlPr defaultSize="0" autoFill="0" autoLine="0" autoPict="0">
                <anchor moveWithCells="1">
                  <from>
                    <xdr:col>24</xdr:col>
                    <xdr:colOff>0</xdr:colOff>
                    <xdr:row>84</xdr:row>
                    <xdr:rowOff>31750</xdr:rowOff>
                  </from>
                  <to>
                    <xdr:col>25</xdr:col>
                    <xdr:colOff>6350</xdr:colOff>
                    <xdr:row>84</xdr:row>
                    <xdr:rowOff>196850</xdr:rowOff>
                  </to>
                </anchor>
              </controlPr>
            </control>
          </mc:Choice>
        </mc:AlternateContent>
        <mc:AlternateContent xmlns:mc="http://schemas.openxmlformats.org/markup-compatibility/2006">
          <mc:Choice Requires="x14">
            <control shapeId="15469" r:id="rId34" name="GB311">
              <controlPr defaultSize="0" autoFill="0" autoPict="0">
                <anchor moveWithCells="1">
                  <from>
                    <xdr:col>7</xdr:col>
                    <xdr:colOff>139700</xdr:colOff>
                    <xdr:row>88</xdr:row>
                    <xdr:rowOff>0</xdr:rowOff>
                  </from>
                  <to>
                    <xdr:col>15</xdr:col>
                    <xdr:colOff>139700</xdr:colOff>
                    <xdr:row>89</xdr:row>
                    <xdr:rowOff>6350</xdr:rowOff>
                  </to>
                </anchor>
              </controlPr>
            </control>
          </mc:Choice>
        </mc:AlternateContent>
        <mc:AlternateContent xmlns:mc="http://schemas.openxmlformats.org/markup-compatibility/2006">
          <mc:Choice Requires="x14">
            <control shapeId="15470" r:id="rId35" name="RB321">
              <controlPr defaultSize="0" autoFill="0" autoLine="0" autoPict="0">
                <anchor moveWithCells="1">
                  <from>
                    <xdr:col>8</xdr:col>
                    <xdr:colOff>0</xdr:colOff>
                    <xdr:row>88</xdr:row>
                    <xdr:rowOff>31750</xdr:rowOff>
                  </from>
                  <to>
                    <xdr:col>9</xdr:col>
                    <xdr:colOff>6350</xdr:colOff>
                    <xdr:row>88</xdr:row>
                    <xdr:rowOff>196850</xdr:rowOff>
                  </to>
                </anchor>
              </controlPr>
            </control>
          </mc:Choice>
        </mc:AlternateContent>
        <mc:AlternateContent xmlns:mc="http://schemas.openxmlformats.org/markup-compatibility/2006">
          <mc:Choice Requires="x14">
            <control shapeId="15471" r:id="rId36" name="RB322">
              <controlPr defaultSize="0" autoFill="0" autoLine="0" autoPict="0">
                <anchor moveWithCells="1">
                  <from>
                    <xdr:col>14</xdr:col>
                    <xdr:colOff>0</xdr:colOff>
                    <xdr:row>88</xdr:row>
                    <xdr:rowOff>31750</xdr:rowOff>
                  </from>
                  <to>
                    <xdr:col>15</xdr:col>
                    <xdr:colOff>6350</xdr:colOff>
                    <xdr:row>88</xdr:row>
                    <xdr:rowOff>196850</xdr:rowOff>
                  </to>
                </anchor>
              </controlPr>
            </control>
          </mc:Choice>
        </mc:AlternateContent>
        <mc:AlternateContent xmlns:mc="http://schemas.openxmlformats.org/markup-compatibility/2006">
          <mc:Choice Requires="x14">
            <control shapeId="15472" r:id="rId37" name="GB312">
              <controlPr defaultSize="0" autoFill="0" autoPict="0">
                <anchor moveWithCells="1">
                  <from>
                    <xdr:col>7</xdr:col>
                    <xdr:colOff>139700</xdr:colOff>
                    <xdr:row>89</xdr:row>
                    <xdr:rowOff>0</xdr:rowOff>
                  </from>
                  <to>
                    <xdr:col>15</xdr:col>
                    <xdr:colOff>139700</xdr:colOff>
                    <xdr:row>90</xdr:row>
                    <xdr:rowOff>6350</xdr:rowOff>
                  </to>
                </anchor>
              </controlPr>
            </control>
          </mc:Choice>
        </mc:AlternateContent>
        <mc:AlternateContent xmlns:mc="http://schemas.openxmlformats.org/markup-compatibility/2006">
          <mc:Choice Requires="x14">
            <control shapeId="15473" r:id="rId38" name="RB323">
              <controlPr defaultSize="0" autoFill="0" autoLine="0" autoPict="0">
                <anchor moveWithCells="1">
                  <from>
                    <xdr:col>8</xdr:col>
                    <xdr:colOff>0</xdr:colOff>
                    <xdr:row>89</xdr:row>
                    <xdr:rowOff>31750</xdr:rowOff>
                  </from>
                  <to>
                    <xdr:col>9</xdr:col>
                    <xdr:colOff>6350</xdr:colOff>
                    <xdr:row>89</xdr:row>
                    <xdr:rowOff>196850</xdr:rowOff>
                  </to>
                </anchor>
              </controlPr>
            </control>
          </mc:Choice>
        </mc:AlternateContent>
        <mc:AlternateContent xmlns:mc="http://schemas.openxmlformats.org/markup-compatibility/2006">
          <mc:Choice Requires="x14">
            <control shapeId="15474" r:id="rId39" name="RB324">
              <controlPr defaultSize="0" autoFill="0" autoLine="0" autoPict="0">
                <anchor moveWithCells="1">
                  <from>
                    <xdr:col>14</xdr:col>
                    <xdr:colOff>0</xdr:colOff>
                    <xdr:row>89</xdr:row>
                    <xdr:rowOff>31750</xdr:rowOff>
                  </from>
                  <to>
                    <xdr:col>15</xdr:col>
                    <xdr:colOff>6350</xdr:colOff>
                    <xdr:row>89</xdr:row>
                    <xdr:rowOff>196850</xdr:rowOff>
                  </to>
                </anchor>
              </controlPr>
            </control>
          </mc:Choice>
        </mc:AlternateContent>
        <mc:AlternateContent xmlns:mc="http://schemas.openxmlformats.org/markup-compatibility/2006">
          <mc:Choice Requires="x14">
            <control shapeId="15475" r:id="rId40" name="GB313">
              <controlPr defaultSize="0" autoFill="0" autoPict="0">
                <anchor moveWithCells="1">
                  <from>
                    <xdr:col>7</xdr:col>
                    <xdr:colOff>139700</xdr:colOff>
                    <xdr:row>91</xdr:row>
                    <xdr:rowOff>0</xdr:rowOff>
                  </from>
                  <to>
                    <xdr:col>15</xdr:col>
                    <xdr:colOff>139700</xdr:colOff>
                    <xdr:row>92</xdr:row>
                    <xdr:rowOff>6350</xdr:rowOff>
                  </to>
                </anchor>
              </controlPr>
            </control>
          </mc:Choice>
        </mc:AlternateContent>
        <mc:AlternateContent xmlns:mc="http://schemas.openxmlformats.org/markup-compatibility/2006">
          <mc:Choice Requires="x14">
            <control shapeId="15476" r:id="rId41" name="RB325">
              <controlPr defaultSize="0" autoFill="0" autoLine="0" autoPict="0">
                <anchor moveWithCells="1">
                  <from>
                    <xdr:col>8</xdr:col>
                    <xdr:colOff>0</xdr:colOff>
                    <xdr:row>91</xdr:row>
                    <xdr:rowOff>31750</xdr:rowOff>
                  </from>
                  <to>
                    <xdr:col>9</xdr:col>
                    <xdr:colOff>6350</xdr:colOff>
                    <xdr:row>91</xdr:row>
                    <xdr:rowOff>196850</xdr:rowOff>
                  </to>
                </anchor>
              </controlPr>
            </control>
          </mc:Choice>
        </mc:AlternateContent>
        <mc:AlternateContent xmlns:mc="http://schemas.openxmlformats.org/markup-compatibility/2006">
          <mc:Choice Requires="x14">
            <control shapeId="15477" r:id="rId42" name="RB326">
              <controlPr defaultSize="0" autoFill="0" autoLine="0" autoPict="0">
                <anchor moveWithCells="1">
                  <from>
                    <xdr:col>14</xdr:col>
                    <xdr:colOff>0</xdr:colOff>
                    <xdr:row>91</xdr:row>
                    <xdr:rowOff>31750</xdr:rowOff>
                  </from>
                  <to>
                    <xdr:col>15</xdr:col>
                    <xdr:colOff>6350</xdr:colOff>
                    <xdr:row>91</xdr:row>
                    <xdr:rowOff>196850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63</vt:i4>
      </vt:variant>
    </vt:vector>
  </HeadingPairs>
  <TitlesOfParts>
    <vt:vector size="64" baseType="lpstr">
      <vt:lpstr>応募用紙</vt:lpstr>
      <vt:lpstr>応募用紙!Print_Area</vt:lpstr>
      <vt:lpstr>数量301</vt:lpstr>
      <vt:lpstr>数量302</vt:lpstr>
      <vt:lpstr>数量303</vt:lpstr>
      <vt:lpstr>数量304</vt:lpstr>
      <vt:lpstr>数量305</vt:lpstr>
      <vt:lpstr>数量306</vt:lpstr>
      <vt:lpstr>数量307</vt:lpstr>
      <vt:lpstr>数量308</vt:lpstr>
      <vt:lpstr>数量309</vt:lpstr>
      <vt:lpstr>数量310</vt:lpstr>
      <vt:lpstr>数量311</vt:lpstr>
      <vt:lpstr>数量312</vt:lpstr>
      <vt:lpstr>数量313</vt:lpstr>
      <vt:lpstr>数量314</vt:lpstr>
      <vt:lpstr>数量315</vt:lpstr>
      <vt:lpstr>数量316</vt:lpstr>
      <vt:lpstr>数量317</vt:lpstr>
      <vt:lpstr>数量318</vt:lpstr>
      <vt:lpstr>数量319</vt:lpstr>
      <vt:lpstr>数量320</vt:lpstr>
      <vt:lpstr>数量321</vt:lpstr>
      <vt:lpstr>数量322</vt:lpstr>
      <vt:lpstr>数量323</vt:lpstr>
      <vt:lpstr>数量324</vt:lpstr>
      <vt:lpstr>文字301</vt:lpstr>
      <vt:lpstr>文字302</vt:lpstr>
      <vt:lpstr>文字303</vt:lpstr>
      <vt:lpstr>文字304</vt:lpstr>
      <vt:lpstr>文字305</vt:lpstr>
      <vt:lpstr>文字306</vt:lpstr>
      <vt:lpstr>文字307</vt:lpstr>
      <vt:lpstr>文字308</vt:lpstr>
      <vt:lpstr>文字309</vt:lpstr>
      <vt:lpstr>文字310</vt:lpstr>
      <vt:lpstr>文字311</vt:lpstr>
      <vt:lpstr>文字312</vt:lpstr>
      <vt:lpstr>文字313</vt:lpstr>
      <vt:lpstr>文字314</vt:lpstr>
      <vt:lpstr>文字315</vt:lpstr>
      <vt:lpstr>文字316</vt:lpstr>
      <vt:lpstr>文字317</vt:lpstr>
      <vt:lpstr>文字318</vt:lpstr>
      <vt:lpstr>文字319</vt:lpstr>
      <vt:lpstr>文字320</vt:lpstr>
      <vt:lpstr>文字321</vt:lpstr>
      <vt:lpstr>文字322</vt:lpstr>
      <vt:lpstr>文字323</vt:lpstr>
      <vt:lpstr>文字324</vt:lpstr>
      <vt:lpstr>文字325</vt:lpstr>
      <vt:lpstr>文字326</vt:lpstr>
      <vt:lpstr>文字327</vt:lpstr>
      <vt:lpstr>文字328</vt:lpstr>
      <vt:lpstr>文字329</vt:lpstr>
      <vt:lpstr>文字330</vt:lpstr>
      <vt:lpstr>文字331</vt:lpstr>
      <vt:lpstr>文字332</vt:lpstr>
      <vt:lpstr>文字333</vt:lpstr>
      <vt:lpstr>文字334</vt:lpstr>
      <vt:lpstr>文字335</vt:lpstr>
      <vt:lpstr>文字336</vt:lpstr>
      <vt:lpstr>文字337</vt:lpstr>
      <vt:lpstr>文字338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2019-06-17T07:24:41Z</cp:lastPrinted>
  <dcterms:created xsi:type="dcterms:W3CDTF">2010-09-08T05:02:22Z</dcterms:created>
  <dcterms:modified xsi:type="dcterms:W3CDTF">2019-08-20T08:32:43Z</dcterms:modified>
</cp:coreProperties>
</file>