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吉田大作(YOSHITADaisaku)\Downloads\★労働生産性計算シート\"/>
    </mc:Choice>
  </mc:AlternateContent>
  <xr:revisionPtr revIDLastSave="0" documentId="13_ncr:1_{78223CBC-C508-4ED4-801E-BC29E8D8A9A7}" xr6:coauthVersionLast="47" xr6:coauthVersionMax="47" xr10:uidLastSave="{00000000-0000-0000-0000-000000000000}"/>
  <bookViews>
    <workbookView xWindow="-28920" yWindow="-120" windowWidth="29040" windowHeight="15720" activeTab="4" xr2:uid="{00000000-000D-0000-FFFF-FFFF00000000}"/>
  </bookViews>
  <sheets>
    <sheet name="労働生産性" sheetId="8" r:id="rId1"/>
    <sheet name="シート１（損益計算書）" sheetId="3" r:id="rId2"/>
    <sheet name="シート２（販売費及び一般管理費）" sheetId="10" r:id="rId3"/>
    <sheet name="シート３（製造原価報告書）" sheetId="11" r:id="rId4"/>
    <sheet name="シート４（実績・計画整理表）" sheetId="6" r:id="rId5"/>
    <sheet name="記入例（実績・計画整理表）" sheetId="7" r:id="rId6"/>
  </sheets>
  <definedNames>
    <definedName name="_xlnm.Print_Area" localSheetId="1">'シート１（損益計算書）'!$A$1:$S$24</definedName>
    <definedName name="_xlnm.Print_Area" localSheetId="4">'シート４（実績・計画整理表）'!$A$1:$J$45</definedName>
    <definedName name="_xlnm.Print_Area" localSheetId="5">'記入例（実績・計画整理表）'!$A$1:$J$43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6" l="1"/>
  <c r="O20" i="3" l="1"/>
  <c r="O19" i="3"/>
  <c r="G23" i="3"/>
  <c r="I15" i="8"/>
  <c r="M12" i="3"/>
  <c r="M10" i="3"/>
  <c r="M9" i="3"/>
  <c r="H3" i="11" l="1"/>
  <c r="K28" i="11" s="1"/>
  <c r="G2" i="10"/>
  <c r="J14" i="10" s="1"/>
  <c r="F10" i="11"/>
  <c r="F12" i="11"/>
  <c r="C20" i="3" s="1"/>
  <c r="F19" i="11"/>
  <c r="F32" i="11"/>
  <c r="F15" i="3"/>
  <c r="E22" i="10"/>
  <c r="E23" i="10"/>
  <c r="F33" i="11" l="1"/>
  <c r="F34" i="11" s="1"/>
  <c r="E11" i="3" s="1"/>
  <c r="F13" i="3" s="1"/>
  <c r="C21" i="3"/>
  <c r="K8" i="11"/>
  <c r="K20" i="11"/>
  <c r="K27" i="11"/>
  <c r="K11" i="11"/>
  <c r="L12" i="11" s="1"/>
  <c r="K20" i="3" s="1"/>
  <c r="K26" i="11"/>
  <c r="K18" i="11"/>
  <c r="K25" i="11"/>
  <c r="K17" i="11"/>
  <c r="K9" i="11"/>
  <c r="K24" i="11"/>
  <c r="K16" i="11"/>
  <c r="K31" i="11"/>
  <c r="K23" i="11"/>
  <c r="K15" i="11"/>
  <c r="K7" i="11"/>
  <c r="K29" i="11"/>
  <c r="K21" i="11"/>
  <c r="K13" i="11"/>
  <c r="K30" i="11"/>
  <c r="K22" i="11"/>
  <c r="K14" i="11"/>
  <c r="K6" i="11"/>
  <c r="J22" i="10"/>
  <c r="J9" i="10"/>
  <c r="J18" i="10"/>
  <c r="J8" i="10"/>
  <c r="J13" i="10"/>
  <c r="J21" i="10"/>
  <c r="J7" i="10"/>
  <c r="J11" i="10"/>
  <c r="J19" i="10"/>
  <c r="J12" i="10"/>
  <c r="J10" i="10"/>
  <c r="J17" i="10"/>
  <c r="J16" i="10"/>
  <c r="J15" i="10"/>
  <c r="J6" i="10"/>
  <c r="J20" i="10"/>
  <c r="L10" i="11" l="1"/>
  <c r="L19" i="11"/>
  <c r="K21" i="3"/>
  <c r="L32" i="11"/>
  <c r="K22" i="10"/>
  <c r="K23" i="10" s="1"/>
  <c r="N15" i="3" s="1"/>
  <c r="F7" i="6"/>
  <c r="H11" i="8"/>
  <c r="I7" i="6"/>
  <c r="I9" i="6" s="1"/>
  <c r="H7" i="6"/>
  <c r="H9" i="6" s="1"/>
  <c r="G7" i="6"/>
  <c r="G9" i="6" s="1"/>
  <c r="F9" i="6"/>
  <c r="L33" i="11" l="1"/>
  <c r="L34" i="11" s="1"/>
  <c r="M11" i="3" s="1"/>
  <c r="N13" i="3" s="1"/>
  <c r="C7" i="7"/>
  <c r="C9" i="7" s="1"/>
  <c r="D7" i="7"/>
  <c r="D9" i="7" s="1"/>
  <c r="E7" i="7"/>
  <c r="F7" i="7"/>
  <c r="G7" i="7"/>
  <c r="H7" i="7"/>
  <c r="I7" i="7"/>
  <c r="J7" i="7"/>
  <c r="E9" i="7"/>
  <c r="F9" i="7"/>
  <c r="G9" i="7"/>
  <c r="H9" i="7"/>
  <c r="I9" i="7"/>
  <c r="J9" i="7"/>
  <c r="C15" i="7"/>
  <c r="C17" i="7" s="1"/>
  <c r="D15" i="7"/>
  <c r="E15" i="7"/>
  <c r="F15" i="7"/>
  <c r="G15" i="7"/>
  <c r="H15" i="7"/>
  <c r="I15" i="7"/>
  <c r="J15" i="7"/>
  <c r="D17" i="7"/>
  <c r="E17" i="7"/>
  <c r="F17" i="7"/>
  <c r="G17" i="7"/>
  <c r="H17" i="7"/>
  <c r="I17" i="7"/>
  <c r="J17" i="7"/>
  <c r="C23" i="7"/>
  <c r="D23" i="7"/>
  <c r="D25" i="7" s="1"/>
  <c r="E23" i="7"/>
  <c r="E25" i="7" s="1"/>
  <c r="F23" i="7"/>
  <c r="G23" i="7"/>
  <c r="H23" i="7"/>
  <c r="I23" i="7"/>
  <c r="J23" i="7"/>
  <c r="C25" i="7"/>
  <c r="F25" i="7"/>
  <c r="G25" i="7"/>
  <c r="H25" i="7"/>
  <c r="I25" i="7"/>
  <c r="J25" i="7"/>
  <c r="C15" i="6"/>
  <c r="C17" i="6" s="1"/>
  <c r="D15" i="6"/>
  <c r="E15" i="6"/>
  <c r="F15" i="6"/>
  <c r="G15" i="6"/>
  <c r="H15" i="6"/>
  <c r="I15" i="6"/>
  <c r="I17" i="6" s="1"/>
  <c r="J15" i="6"/>
  <c r="J17" i="6" s="1"/>
  <c r="D17" i="6"/>
  <c r="E17" i="6"/>
  <c r="F17" i="6"/>
  <c r="G17" i="6"/>
  <c r="H17" i="6"/>
  <c r="C23" i="6"/>
  <c r="D23" i="6"/>
  <c r="E23" i="6"/>
  <c r="F23" i="6"/>
  <c r="G23" i="6"/>
  <c r="H23" i="6"/>
  <c r="H25" i="6" s="1"/>
  <c r="I23" i="6"/>
  <c r="J23" i="6"/>
  <c r="C25" i="6"/>
  <c r="D25" i="6"/>
  <c r="E25" i="6"/>
  <c r="F25" i="6"/>
  <c r="G25" i="6"/>
  <c r="I25" i="6"/>
  <c r="J25" i="6"/>
  <c r="C31" i="6"/>
  <c r="D31" i="6"/>
  <c r="E31" i="6"/>
  <c r="F31" i="6"/>
  <c r="G31" i="6"/>
  <c r="H31" i="6"/>
  <c r="I31" i="6"/>
  <c r="J31" i="6"/>
  <c r="C33" i="6"/>
  <c r="D33" i="6"/>
  <c r="E33" i="6"/>
  <c r="F33" i="6"/>
  <c r="G33" i="6"/>
  <c r="H33" i="6"/>
  <c r="I33" i="6"/>
  <c r="J33" i="6"/>
  <c r="C39" i="6"/>
  <c r="D39" i="6"/>
  <c r="E39" i="6"/>
  <c r="F39" i="6"/>
  <c r="G39" i="6"/>
  <c r="H39" i="6"/>
  <c r="I39" i="6"/>
  <c r="J39" i="6"/>
  <c r="C41" i="6"/>
  <c r="D41" i="6"/>
  <c r="E41" i="6"/>
  <c r="F41" i="6"/>
  <c r="G41" i="6"/>
  <c r="H41" i="6"/>
  <c r="I41" i="6"/>
  <c r="J41" i="6"/>
  <c r="G28" i="3"/>
  <c r="H28" i="3" s="1"/>
  <c r="F7" i="3" l="1"/>
  <c r="F14" i="3" l="1"/>
  <c r="F16" i="3" s="1"/>
  <c r="C19" i="3" s="1"/>
  <c r="C23" i="3" s="1"/>
  <c r="C10" i="8" s="1"/>
  <c r="C12" i="8" l="1"/>
  <c r="C27" i="3"/>
  <c r="C29" i="3" s="1"/>
  <c r="J7" i="6"/>
  <c r="J9" i="6"/>
  <c r="J43" i="6" s="1"/>
  <c r="M7" i="3" s="1"/>
  <c r="N7" i="3" s="1"/>
  <c r="F17" i="8" l="1"/>
  <c r="I17" i="8" s="1"/>
  <c r="F15" i="8"/>
  <c r="F16" i="8"/>
  <c r="I16" i="8" s="1"/>
  <c r="N14" i="3"/>
  <c r="N16" i="3" l="1"/>
  <c r="O23" i="3" s="1"/>
  <c r="K19" i="3" l="1"/>
  <c r="K23" i="3" s="1"/>
  <c r="F10" i="8" s="1"/>
  <c r="E27" i="3" l="1"/>
  <c r="H10" i="8" l="1"/>
  <c r="F12" i="8"/>
  <c r="H12" i="8" s="1"/>
  <c r="J12" i="8" s="1"/>
  <c r="E29" i="3"/>
  <c r="G29" i="3" s="1"/>
  <c r="H29" i="3" s="1"/>
  <c r="G27" i="3"/>
  <c r="H27" i="3" s="1"/>
</calcChain>
</file>

<file path=xl/sharedStrings.xml><?xml version="1.0" encoding="utf-8"?>
<sst xmlns="http://schemas.openxmlformats.org/spreadsheetml/2006/main" count="479" uniqueCount="149">
  <si>
    <t>科           目</t>
    <phoneticPr fontId="3"/>
  </si>
  <si>
    <t>金　　　　　　額</t>
    <rPh sb="7" eb="8">
      <t>ガク</t>
    </rPh>
    <phoneticPr fontId="3"/>
  </si>
  <si>
    <t>【売    上    髙】</t>
  </si>
  <si>
    <t/>
  </si>
  <si>
    <t>売　上　高</t>
    <rPh sb="0" eb="1">
      <t>バイ</t>
    </rPh>
    <rPh sb="2" eb="3">
      <t>ウエ</t>
    </rPh>
    <rPh sb="4" eb="5">
      <t>タカ</t>
    </rPh>
    <phoneticPr fontId="3"/>
  </si>
  <si>
    <t>【売  上  原  価】</t>
    <phoneticPr fontId="3"/>
  </si>
  <si>
    <t>当期製品製造原価</t>
    <phoneticPr fontId="3"/>
  </si>
  <si>
    <t>【売　上　総　利　益】</t>
    <rPh sb="7" eb="8">
      <t>リ</t>
    </rPh>
    <rPh sb="9" eb="10">
      <t>エキ</t>
    </rPh>
    <phoneticPr fontId="3"/>
  </si>
  <si>
    <t>【販売費及び一般管理費】</t>
    <rPh sb="6" eb="11">
      <t>イッパンカンリヒ</t>
    </rPh>
    <phoneticPr fontId="3"/>
  </si>
  <si>
    <t>営　業　利　益（損　失）</t>
    <rPh sb="4" eb="5">
      <t>リ</t>
    </rPh>
    <rPh sb="6" eb="7">
      <t>エキ</t>
    </rPh>
    <rPh sb="8" eb="9">
      <t>ソン</t>
    </rPh>
    <rPh sb="10" eb="11">
      <t>シッ</t>
    </rPh>
    <phoneticPr fontId="3"/>
  </si>
  <si>
    <t>付加価値額の算出方法</t>
    <rPh sb="0" eb="5">
      <t>フカカチガク</t>
    </rPh>
    <rPh sb="6" eb="10">
      <t>サンシュツホウホウ</t>
    </rPh>
    <phoneticPr fontId="3"/>
  </si>
  <si>
    <t>営業利益（損失）</t>
    <rPh sb="0" eb="4">
      <t>エイギョウリエキ</t>
    </rPh>
    <rPh sb="5" eb="7">
      <t>ソンシツ</t>
    </rPh>
    <phoneticPr fontId="3"/>
  </si>
  <si>
    <t>減価償却費</t>
    <rPh sb="0" eb="5">
      <t>ゲンカショウキャクヒ</t>
    </rPh>
    <phoneticPr fontId="3"/>
  </si>
  <si>
    <t>人件費</t>
    <rPh sb="0" eb="3">
      <t>ジンケンヒ</t>
    </rPh>
    <phoneticPr fontId="3"/>
  </si>
  <si>
    <t>付加価値額</t>
    <rPh sb="0" eb="5">
      <t>フカカチガク</t>
    </rPh>
    <phoneticPr fontId="3"/>
  </si>
  <si>
    <t>生産方式革新事業活動の目標</t>
    <rPh sb="0" eb="4">
      <t>セイサンホウシキ</t>
    </rPh>
    <rPh sb="4" eb="6">
      <t>カクシン</t>
    </rPh>
    <rPh sb="6" eb="8">
      <t>ジギョウ</t>
    </rPh>
    <rPh sb="8" eb="10">
      <t>カツドウ</t>
    </rPh>
    <rPh sb="11" eb="13">
      <t>モクヒョウ</t>
    </rPh>
    <phoneticPr fontId="3"/>
  </si>
  <si>
    <t>現状</t>
    <rPh sb="0" eb="2">
      <t>ゲンジョウ</t>
    </rPh>
    <phoneticPr fontId="3"/>
  </si>
  <si>
    <t>計画終了時の目標</t>
    <rPh sb="0" eb="2">
      <t>ケイカク</t>
    </rPh>
    <rPh sb="2" eb="5">
      <t>シュウリョウジ</t>
    </rPh>
    <rPh sb="6" eb="8">
      <t>モクヒョウ</t>
    </rPh>
    <phoneticPr fontId="3"/>
  </si>
  <si>
    <t>変化率（％）</t>
    <rPh sb="0" eb="3">
      <t>ヘンカリツ</t>
    </rPh>
    <phoneticPr fontId="3"/>
  </si>
  <si>
    <t>円</t>
    <rPh sb="0" eb="1">
      <t>エン</t>
    </rPh>
    <phoneticPr fontId="3"/>
  </si>
  <si>
    <t>労働投入量</t>
    <rPh sb="0" eb="5">
      <t>ロウドウトウニュウリョウ</t>
    </rPh>
    <phoneticPr fontId="3"/>
  </si>
  <si>
    <t>時間</t>
    <rPh sb="0" eb="2">
      <t>ジカン</t>
    </rPh>
    <phoneticPr fontId="3"/>
  </si>
  <si>
    <t>労働生産性</t>
    <rPh sb="0" eb="5">
      <t>ロウドウセイサンセイ</t>
    </rPh>
    <phoneticPr fontId="3"/>
  </si>
  <si>
    <t>円/時間</t>
    <rPh sb="0" eb="1">
      <t>エン</t>
    </rPh>
    <rPh sb="2" eb="4">
      <t>ジカン</t>
    </rPh>
    <phoneticPr fontId="3"/>
  </si>
  <si>
    <t>販売費及びー般管理費（現状）</t>
    <rPh sb="3" eb="4">
      <t>オヨ</t>
    </rPh>
    <rPh sb="11" eb="13">
      <t>ゲンジョウ</t>
    </rPh>
    <phoneticPr fontId="3"/>
  </si>
  <si>
    <t>自　令和10年4月1日</t>
    <phoneticPr fontId="3"/>
  </si>
  <si>
    <t>至　令和11年3月31日　　　　　　　　　　　　　(単位：円)</t>
    <phoneticPr fontId="3"/>
  </si>
  <si>
    <t>科            目</t>
  </si>
  <si>
    <t>金          額</t>
  </si>
  <si>
    <t>広告宣伝費</t>
    <rPh sb="0" eb="5">
      <t>コウコクセンデンヒ</t>
    </rPh>
    <phoneticPr fontId="3"/>
  </si>
  <si>
    <t>役員報酬</t>
    <rPh sb="0" eb="4">
      <t>ヤクインホウシュウ</t>
    </rPh>
    <phoneticPr fontId="3"/>
  </si>
  <si>
    <t>法定福利費</t>
    <rPh sb="0" eb="5">
      <t>ホウテイフクリヒ</t>
    </rPh>
    <phoneticPr fontId="3"/>
  </si>
  <si>
    <t>修繕費</t>
    <rPh sb="0" eb="3">
      <t>シュウゼンヒ</t>
    </rPh>
    <phoneticPr fontId="3"/>
  </si>
  <si>
    <t>事務用消耗品費</t>
    <phoneticPr fontId="3"/>
  </si>
  <si>
    <t>通信交通費</t>
    <rPh sb="0" eb="5">
      <t>ツウシンコウツウヒ</t>
    </rPh>
    <phoneticPr fontId="3"/>
  </si>
  <si>
    <t>水道光熱費</t>
    <rPh sb="0" eb="5">
      <t>スイドウコウネツヒ</t>
    </rPh>
    <phoneticPr fontId="3"/>
  </si>
  <si>
    <t xml:space="preserve"> 租　税　公　課  </t>
  </si>
  <si>
    <t>接待交際費</t>
    <rPh sb="0" eb="5">
      <t>セッタイコウサイヒ</t>
    </rPh>
    <phoneticPr fontId="3"/>
  </si>
  <si>
    <t>保険料</t>
    <rPh sb="0" eb="3">
      <t>ホケンリョウ</t>
    </rPh>
    <phoneticPr fontId="3"/>
  </si>
  <si>
    <t>備品・消耗品費</t>
    <rPh sb="0" eb="2">
      <t>ビヒン</t>
    </rPh>
    <rPh sb="3" eb="7">
      <t>ショウモウヒンヒ</t>
    </rPh>
    <phoneticPr fontId="3"/>
  </si>
  <si>
    <t>管理諸費</t>
    <rPh sb="0" eb="4">
      <t>カンリショヒ</t>
    </rPh>
    <phoneticPr fontId="3"/>
  </si>
  <si>
    <t>諸会費</t>
    <rPh sb="0" eb="3">
      <t>ショカイヒ</t>
    </rPh>
    <phoneticPr fontId="3"/>
  </si>
  <si>
    <t>研修費</t>
    <rPh sb="0" eb="3">
      <t>ケンシュウヒ</t>
    </rPh>
    <phoneticPr fontId="3"/>
  </si>
  <si>
    <t>雑費</t>
    <rPh sb="0" eb="2">
      <t>ザッピ</t>
    </rPh>
    <phoneticPr fontId="3"/>
  </si>
  <si>
    <t>合　　　計</t>
    <rPh sb="0" eb="1">
      <t>ゴウ</t>
    </rPh>
    <rPh sb="4" eb="5">
      <t>ケイ</t>
    </rPh>
    <phoneticPr fontId="3"/>
  </si>
  <si>
    <t>製造原価報告書（現状）</t>
    <rPh sb="8" eb="10">
      <t>ゲンジョウ</t>
    </rPh>
    <phoneticPr fontId="3"/>
  </si>
  <si>
    <t>製造原価報告書（目標）</t>
    <rPh sb="8" eb="10">
      <t>モクヒョウ</t>
    </rPh>
    <phoneticPr fontId="3"/>
  </si>
  <si>
    <t>　　自　令和5年4月1日</t>
    <phoneticPr fontId="3"/>
  </si>
  <si>
    <t>　　自　令和10年4月1日</t>
    <phoneticPr fontId="3"/>
  </si>
  <si>
    <t>　　至　令和6年3月31日　　　　　　　(単位：円)</t>
    <phoneticPr fontId="3"/>
  </si>
  <si>
    <t>　　至　令和11年3月31日　　　　　　　(単位：円)</t>
    <phoneticPr fontId="3"/>
  </si>
  <si>
    <t>金</t>
  </si>
  <si>
    <t>額</t>
  </si>
  <si>
    <t>肥料費</t>
    <rPh sb="0" eb="3">
      <t>ヒリョウヒ</t>
    </rPh>
    <phoneticPr fontId="3"/>
  </si>
  <si>
    <t>【材料費合計】</t>
    <rPh sb="1" eb="4">
      <t>ザイリョウヒ</t>
    </rPh>
    <rPh sb="4" eb="6">
      <t>ゴウケイ</t>
    </rPh>
    <phoneticPr fontId="3"/>
  </si>
  <si>
    <t>賃金</t>
    <rPh sb="0" eb="2">
      <t>チンギン</t>
    </rPh>
    <phoneticPr fontId="3"/>
  </si>
  <si>
    <t>賞与</t>
    <rPh sb="0" eb="2">
      <t>ショウヨ</t>
    </rPh>
    <phoneticPr fontId="3"/>
  </si>
  <si>
    <t>雑給</t>
    <rPh sb="0" eb="2">
      <t>ザッキュウ</t>
    </rPh>
    <phoneticPr fontId="3"/>
  </si>
  <si>
    <t>厚生費</t>
    <rPh sb="0" eb="3">
      <t>コウセイヒ</t>
    </rPh>
    <phoneticPr fontId="3"/>
  </si>
  <si>
    <t>【労務費合計】</t>
    <rPh sb="1" eb="4">
      <t>ロウムヒ</t>
    </rPh>
    <rPh sb="4" eb="6">
      <t>ゴウケイ</t>
    </rPh>
    <phoneticPr fontId="3"/>
  </si>
  <si>
    <t>出荷資材費</t>
    <rPh sb="0" eb="5">
      <t>シュッカシザイヒ</t>
    </rPh>
    <phoneticPr fontId="3"/>
  </si>
  <si>
    <t>作業委託費</t>
    <rPh sb="0" eb="2">
      <t>サギョウ</t>
    </rPh>
    <rPh sb="2" eb="5">
      <t>イタクヒ</t>
    </rPh>
    <phoneticPr fontId="3"/>
  </si>
  <si>
    <t>燃料費</t>
    <rPh sb="0" eb="3">
      <t>ネンリョウヒ</t>
    </rPh>
    <phoneticPr fontId="3"/>
  </si>
  <si>
    <t>賃借料</t>
    <rPh sb="0" eb="3">
      <t>チンシャクリョウ</t>
    </rPh>
    <phoneticPr fontId="3"/>
  </si>
  <si>
    <t>支払地代</t>
    <rPh sb="0" eb="2">
      <t>シハラ</t>
    </rPh>
    <rPh sb="2" eb="4">
      <t>チダイ</t>
    </rPh>
    <phoneticPr fontId="3"/>
  </si>
  <si>
    <t>消耗品費</t>
    <rPh sb="0" eb="4">
      <t>ショウモウヒンヒ</t>
    </rPh>
    <phoneticPr fontId="3"/>
  </si>
  <si>
    <t>小農具費</t>
    <rPh sb="0" eb="1">
      <t>ショウ</t>
    </rPh>
    <rPh sb="1" eb="3">
      <t>ノウグ</t>
    </rPh>
    <rPh sb="3" eb="4">
      <t>ヒ</t>
    </rPh>
    <phoneticPr fontId="3"/>
  </si>
  <si>
    <t>旅費</t>
    <rPh sb="0" eb="2">
      <t>リョヒ</t>
    </rPh>
    <phoneticPr fontId="3"/>
  </si>
  <si>
    <t>土地改良区費</t>
    <rPh sb="0" eb="5">
      <t>トチカイリョウク</t>
    </rPh>
    <rPh sb="5" eb="6">
      <t>ヒ</t>
    </rPh>
    <phoneticPr fontId="3"/>
  </si>
  <si>
    <t>【経費合計】</t>
    <rPh sb="1" eb="3">
      <t>ケイヒ</t>
    </rPh>
    <rPh sb="3" eb="5">
      <t>ゴウケイ</t>
    </rPh>
    <phoneticPr fontId="3"/>
  </si>
  <si>
    <t>製造原価合計</t>
    <rPh sb="4" eb="6">
      <t>ゴウケイ</t>
    </rPh>
    <phoneticPr fontId="3"/>
  </si>
  <si>
    <t>　　当期製造原価合計</t>
    <rPh sb="4" eb="8">
      <t>セイゾウゲンカ</t>
    </rPh>
    <rPh sb="8" eb="10">
      <t>ゴウケイ</t>
    </rPh>
    <phoneticPr fontId="3"/>
  </si>
  <si>
    <t>経営実績・計画把握表</t>
    <rPh sb="0" eb="2">
      <t>ケイエイ</t>
    </rPh>
    <rPh sb="2" eb="4">
      <t>ジッセキ</t>
    </rPh>
    <rPh sb="5" eb="7">
      <t>ケイカク</t>
    </rPh>
    <rPh sb="7" eb="9">
      <t>ハアク</t>
    </rPh>
    <rPh sb="9" eb="10">
      <t>ヒョウ</t>
    </rPh>
    <phoneticPr fontId="3"/>
  </si>
  <si>
    <t>生産品目①</t>
    <rPh sb="0" eb="2">
      <t>セイサン</t>
    </rPh>
    <rPh sb="2" eb="4">
      <t>ヒンモク</t>
    </rPh>
    <phoneticPr fontId="3"/>
  </si>
  <si>
    <t>過去の実績</t>
    <rPh sb="0" eb="2">
      <t>カコ</t>
    </rPh>
    <rPh sb="3" eb="5">
      <t>ジッセキ</t>
    </rPh>
    <phoneticPr fontId="3"/>
  </si>
  <si>
    <t>今後の計画</t>
    <rPh sb="0" eb="2">
      <t>コンゴ</t>
    </rPh>
    <rPh sb="3" eb="5">
      <t>ケイカク</t>
    </rPh>
    <phoneticPr fontId="3"/>
  </si>
  <si>
    <t>令和10年</t>
    <rPh sb="0" eb="2">
      <t>レイワ</t>
    </rPh>
    <rPh sb="4" eb="5">
      <t>ネン</t>
    </rPh>
    <phoneticPr fontId="3"/>
  </si>
  <si>
    <t>生産規模</t>
    <rPh sb="0" eb="2">
      <t>セイサン</t>
    </rPh>
    <rPh sb="2" eb="4">
      <t>キボ</t>
    </rPh>
    <phoneticPr fontId="3"/>
  </si>
  <si>
    <t>a</t>
    <phoneticPr fontId="3"/>
  </si>
  <si>
    <t>kg/10a</t>
    <phoneticPr fontId="3"/>
  </si>
  <si>
    <t>生産量</t>
    <rPh sb="0" eb="2">
      <t>セイサン</t>
    </rPh>
    <rPh sb="2" eb="3">
      <t>リョウ</t>
    </rPh>
    <phoneticPr fontId="3"/>
  </si>
  <si>
    <t>kg</t>
    <phoneticPr fontId="3"/>
  </si>
  <si>
    <t>単価</t>
    <rPh sb="0" eb="2">
      <t>タンカ</t>
    </rPh>
    <phoneticPr fontId="3"/>
  </si>
  <si>
    <t>売上</t>
    <rPh sb="0" eb="2">
      <t>ウリアゲ</t>
    </rPh>
    <phoneticPr fontId="3"/>
  </si>
  <si>
    <t>千円</t>
    <rPh sb="0" eb="1">
      <t>セン</t>
    </rPh>
    <phoneticPr fontId="3"/>
  </si>
  <si>
    <t>生産品目②</t>
    <rPh sb="0" eb="2">
      <t>セイサン</t>
    </rPh>
    <rPh sb="2" eb="4">
      <t>ヒンモク</t>
    </rPh>
    <phoneticPr fontId="3"/>
  </si>
  <si>
    <t>単収</t>
    <rPh sb="0" eb="2">
      <t>タンシュウ</t>
    </rPh>
    <phoneticPr fontId="3"/>
  </si>
  <si>
    <t>生産品目③</t>
    <rPh sb="0" eb="2">
      <t>セイサン</t>
    </rPh>
    <rPh sb="2" eb="4">
      <t>ヒンモク</t>
    </rPh>
    <phoneticPr fontId="3"/>
  </si>
  <si>
    <t>生産品目④</t>
    <rPh sb="0" eb="2">
      <t>セイサン</t>
    </rPh>
    <rPh sb="2" eb="4">
      <t>ヒンモク</t>
    </rPh>
    <phoneticPr fontId="3"/>
  </si>
  <si>
    <t>生産品目⑤</t>
    <rPh sb="0" eb="2">
      <t>セイサン</t>
    </rPh>
    <rPh sb="2" eb="4">
      <t>ヒンモク</t>
    </rPh>
    <phoneticPr fontId="3"/>
  </si>
  <si>
    <t>合計</t>
    <rPh sb="0" eb="2">
      <t>ゴウケイ</t>
    </rPh>
    <phoneticPr fontId="3"/>
  </si>
  <si>
    <t>コメ</t>
    <phoneticPr fontId="3"/>
  </si>
  <si>
    <t>○年</t>
    <rPh sb="1" eb="2">
      <t>ネン</t>
    </rPh>
    <phoneticPr fontId="3"/>
  </si>
  <si>
    <t>大豆（転作）</t>
    <phoneticPr fontId="3"/>
  </si>
  <si>
    <t>トマト</t>
    <phoneticPr fontId="3"/>
  </si>
  <si>
    <t>㎡</t>
    <phoneticPr fontId="3"/>
  </si>
  <si>
    <t>kg/㎡</t>
    <phoneticPr fontId="3"/>
  </si>
  <si>
    <t>自　令和　年　月　日</t>
    <phoneticPr fontId="3"/>
  </si>
  <si>
    <t>至　令和　年　月　日　</t>
    <phoneticPr fontId="3"/>
  </si>
  <si>
    <t>損 益 計 算 書（抜粋）</t>
    <rPh sb="10" eb="12">
      <t>バッスイ</t>
    </rPh>
    <phoneticPr fontId="3"/>
  </si>
  <si>
    <t>現状値</t>
    <rPh sb="0" eb="3">
      <t>ゲンジョウチ</t>
    </rPh>
    <phoneticPr fontId="3"/>
  </si>
  <si>
    <t>目標値</t>
    <rPh sb="0" eb="3">
      <t>モクヒョウチ</t>
    </rPh>
    <phoneticPr fontId="3"/>
  </si>
  <si>
    <t>販売費及びー般管理費（目標年）</t>
    <rPh sb="3" eb="4">
      <t>オヨ</t>
    </rPh>
    <rPh sb="11" eb="13">
      <t>モクヒョウ</t>
    </rPh>
    <rPh sb="13" eb="14">
      <t>ネン</t>
    </rPh>
    <phoneticPr fontId="3"/>
  </si>
  <si>
    <t>至　令和　年　月　日　　　　　　　　　　　　　(単位：円)</t>
    <phoneticPr fontId="3"/>
  </si>
  <si>
    <t>＜使い方＞</t>
    <rPh sb="1" eb="2">
      <t>ツカ</t>
    </rPh>
    <rPh sb="3" eb="4">
      <t>カタ</t>
    </rPh>
    <phoneticPr fontId="3"/>
  </si>
  <si>
    <t>①シート１～４に必要事項を入力してください。</t>
    <rPh sb="8" eb="10">
      <t>ヒツヨウ</t>
    </rPh>
    <rPh sb="10" eb="12">
      <t>ジコウ</t>
    </rPh>
    <rPh sb="13" eb="15">
      <t>ニュウリョク</t>
    </rPh>
    <phoneticPr fontId="3"/>
  </si>
  <si>
    <t>令和5年</t>
    <rPh sb="0" eb="2">
      <t>レイワ</t>
    </rPh>
    <rPh sb="3" eb="4">
      <t>ネン</t>
    </rPh>
    <phoneticPr fontId="3"/>
  </si>
  <si>
    <t>令和6年</t>
    <rPh sb="0" eb="2">
      <t>レイワ</t>
    </rPh>
    <rPh sb="3" eb="4">
      <t>ネン</t>
    </rPh>
    <phoneticPr fontId="3"/>
  </si>
  <si>
    <t>令和7年</t>
    <rPh sb="0" eb="2">
      <t>レイワ</t>
    </rPh>
    <rPh sb="3" eb="4">
      <t>ネン</t>
    </rPh>
    <phoneticPr fontId="3"/>
  </si>
  <si>
    <t>令和8年</t>
    <rPh sb="0" eb="2">
      <t>レイワ</t>
    </rPh>
    <rPh sb="3" eb="4">
      <t>ネン</t>
    </rPh>
    <phoneticPr fontId="3"/>
  </si>
  <si>
    <t>令和9年</t>
    <rPh sb="0" eb="2">
      <t>レイワ</t>
    </rPh>
    <rPh sb="3" eb="4">
      <t>ネン</t>
    </rPh>
    <phoneticPr fontId="3"/>
  </si>
  <si>
    <t>令和11年</t>
    <rPh sb="0" eb="2">
      <t>レイワ</t>
    </rPh>
    <rPh sb="4" eb="5">
      <t>ネン</t>
    </rPh>
    <phoneticPr fontId="3"/>
  </si>
  <si>
    <t>令和12年</t>
    <rPh sb="0" eb="2">
      <t>レイワ</t>
    </rPh>
    <rPh sb="4" eb="5">
      <t>ネン</t>
    </rPh>
    <phoneticPr fontId="3"/>
  </si>
  <si>
    <t>③労働生産性が算出されます。変化率が 5％を超えていれば「OK」、超えなければ「NG」と表示されます。</t>
    <phoneticPr fontId="3"/>
  </si>
  <si>
    <t>②このシートの労働投入量（黄色セル：労働時間or人数）を入力してください。</t>
    <rPh sb="7" eb="9">
      <t>ロウドウ</t>
    </rPh>
    <rPh sb="9" eb="12">
      <t>トウニュウリョウ</t>
    </rPh>
    <rPh sb="13" eb="15">
      <t>キイロ</t>
    </rPh>
    <rPh sb="18" eb="22">
      <t>ロウドウジカン</t>
    </rPh>
    <rPh sb="24" eb="26">
      <t>ニンズウ</t>
    </rPh>
    <rPh sb="28" eb="30">
      <t>ニュウリョク</t>
    </rPh>
    <phoneticPr fontId="3"/>
  </si>
  <si>
    <t>面積拡大率</t>
    <rPh sb="0" eb="5">
      <t>メンセキカクダイリツ</t>
    </rPh>
    <phoneticPr fontId="3"/>
  </si>
  <si>
    <t>面積
拡大率</t>
    <rPh sb="0" eb="2">
      <t>メンセキ</t>
    </rPh>
    <rPh sb="3" eb="6">
      <t>カクダイリツ</t>
    </rPh>
    <phoneticPr fontId="3"/>
  </si>
  <si>
    <t>○○（品目名）</t>
    <rPh sb="3" eb="6">
      <t>ヒンモクメイ</t>
    </rPh>
    <phoneticPr fontId="3"/>
  </si>
  <si>
    <t>　　　　    至　令和　年　月　日</t>
    <phoneticPr fontId="3"/>
  </si>
  <si>
    <t>　(単位：円)</t>
  </si>
  <si>
    <t>(単位：円)</t>
    <phoneticPr fontId="3"/>
  </si>
  <si>
    <t>販売員旅費</t>
    <rPh sb="0" eb="5">
      <t>ハンバイインリョヒ</t>
    </rPh>
    <phoneticPr fontId="3"/>
  </si>
  <si>
    <t>期末材料棚卸高</t>
    <rPh sb="0" eb="2">
      <t>キマツ</t>
    </rPh>
    <rPh sb="2" eb="7">
      <t>ザイリョウタナオロシダカ</t>
    </rPh>
    <phoneticPr fontId="3"/>
  </si>
  <si>
    <t>諸材料費</t>
    <rPh sb="0" eb="4">
      <t>ショザイリョウヒ</t>
    </rPh>
    <phoneticPr fontId="3"/>
  </si>
  <si>
    <t>農薬費</t>
    <rPh sb="0" eb="3">
      <t>ノウヤクヒ</t>
    </rPh>
    <phoneticPr fontId="3"/>
  </si>
  <si>
    <t>種苗費</t>
    <rPh sb="0" eb="1">
      <t>タネ</t>
    </rPh>
    <rPh sb="1" eb="2">
      <t>ナエ</t>
    </rPh>
    <rPh sb="2" eb="3">
      <t>ヒ</t>
    </rPh>
    <phoneticPr fontId="3"/>
  </si>
  <si>
    <t>期首材料棚卸高</t>
    <rPh sb="0" eb="2">
      <t>キシュ</t>
    </rPh>
    <rPh sb="2" eb="7">
      <t>ザイリョウタナオロシダカ</t>
    </rPh>
    <phoneticPr fontId="3"/>
  </si>
  <si>
    <t>【減価償却費合計】</t>
    <rPh sb="1" eb="6">
      <t>ゲンカショウキャクヒ</t>
    </rPh>
    <rPh sb="6" eb="8">
      <t>ゴウケイ</t>
    </rPh>
    <phoneticPr fontId="3"/>
  </si>
  <si>
    <t>【減価償却費合計】</t>
    <rPh sb="1" eb="6">
      <t>ゲンカショウキャクヒ</t>
    </rPh>
    <rPh sb="6" eb="7">
      <t>ゴウ</t>
    </rPh>
    <rPh sb="7" eb="9">
      <t>ゴウケイ</t>
    </rPh>
    <phoneticPr fontId="3"/>
  </si>
  <si>
    <t>期首棚卸高</t>
    <rPh sb="0" eb="4">
      <t>キシュタナオロシ</t>
    </rPh>
    <rPh sb="4" eb="5">
      <t>ダカ</t>
    </rPh>
    <phoneticPr fontId="3"/>
  </si>
  <si>
    <t>商品仕入高</t>
    <rPh sb="0" eb="4">
      <t>ショウヒンシイレ</t>
    </rPh>
    <rPh sb="4" eb="5">
      <t>ダカ</t>
    </rPh>
    <phoneticPr fontId="3"/>
  </si>
  <si>
    <t>期末棚卸高</t>
    <rPh sb="0" eb="5">
      <t>キマツタナオロシダカ</t>
    </rPh>
    <phoneticPr fontId="3"/>
  </si>
  <si>
    <t>労働生産性計算シート</t>
    <rPh sb="0" eb="2">
      <t>ロウドウ</t>
    </rPh>
    <rPh sb="2" eb="4">
      <t>セイサン</t>
    </rPh>
    <rPh sb="4" eb="5">
      <t>セイ</t>
    </rPh>
    <rPh sb="5" eb="7">
      <t>ケイサン</t>
    </rPh>
    <phoneticPr fontId="3"/>
  </si>
  <si>
    <t>【参考：スマ転事業　販売額で算出した場合】</t>
    <rPh sb="1" eb="3">
      <t>サンコウ</t>
    </rPh>
    <rPh sb="6" eb="7">
      <t>テン</t>
    </rPh>
    <rPh sb="7" eb="9">
      <t>ジギョウ</t>
    </rPh>
    <rPh sb="10" eb="13">
      <t>ハンバイガク</t>
    </rPh>
    <rPh sb="14" eb="16">
      <t>サンシュツ</t>
    </rPh>
    <rPh sb="18" eb="20">
      <t>バアイ</t>
    </rPh>
    <phoneticPr fontId="3"/>
  </si>
  <si>
    <t>上げるには</t>
    <rPh sb="0" eb="1">
      <t>ア</t>
    </rPh>
    <phoneticPr fontId="3"/>
  </si>
  <si>
    <t>が必要</t>
    <rPh sb="1" eb="3">
      <t>ヒツヨウ</t>
    </rPh>
    <phoneticPr fontId="3"/>
  </si>
  <si>
    <t>労働生産性を</t>
    <rPh sb="0" eb="5">
      <t>ロウドウセイサンセイ</t>
    </rPh>
    <phoneticPr fontId="3"/>
  </si>
  <si>
    <t>➩</t>
    <phoneticPr fontId="3"/>
  </si>
  <si>
    <t>計画終了時の目標</t>
    <rPh sb="0" eb="5">
      <t>ケイカクシュウリョウジ</t>
    </rPh>
    <rPh sb="6" eb="8">
      <t>モクヒョウ</t>
    </rPh>
    <phoneticPr fontId="3"/>
  </si>
  <si>
    <t>kg</t>
  </si>
  <si>
    <t>円/kg</t>
  </si>
  <si>
    <t>円/kg</t>
    <phoneticPr fontId="3"/>
  </si>
  <si>
    <t>a</t>
  </si>
  <si>
    <t>kg/10a</t>
  </si>
  <si>
    <t>所得金額</t>
    <rPh sb="0" eb="2">
      <t>ショトク</t>
    </rPh>
    <rPh sb="2" eb="4">
      <t>キンガク</t>
    </rPh>
    <phoneticPr fontId="3"/>
  </si>
  <si>
    <t>事業外費用</t>
    <rPh sb="0" eb="3">
      <t>ジギョウガイ</t>
    </rPh>
    <rPh sb="3" eb="5">
      <t>ヒヨウ</t>
    </rPh>
    <phoneticPr fontId="3"/>
  </si>
  <si>
    <t>事業外収入（補助金収入等）</t>
    <rPh sb="0" eb="3">
      <t>ジギョウガイ</t>
    </rPh>
    <rPh sb="3" eb="5">
      <t>シュウニュウ</t>
    </rPh>
    <rPh sb="6" eb="9">
      <t>ホジョキン</t>
    </rPh>
    <rPh sb="9" eb="11">
      <t>シュウニュウ</t>
    </rPh>
    <rPh sb="11" eb="12">
      <t>トウ</t>
    </rPh>
    <phoneticPr fontId="3"/>
  </si>
  <si>
    <t>農業所得の算出</t>
    <rPh sb="0" eb="4">
      <t>ノウギョウショトク</t>
    </rPh>
    <rPh sb="5" eb="7">
      <t>サンシュツ</t>
    </rPh>
    <phoneticPr fontId="3"/>
  </si>
  <si>
    <t>⇦入力</t>
    <rPh sb="1" eb="3">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</si>
</sst>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
  </numFmts>
  <fonts count="39">
    <font>
      <sz val="10"/>
      <name val="Arial"/>
    </font>
    <font>
      <sz val="10"/>
      <name val="Arial"/>
      <family val="2"/>
    </font>
    <font>
      <sz val="12"/>
      <color rgb="FF000000"/>
      <name val="MS Mincho"/>
      <family val="1"/>
      <charset val="128"/>
    </font>
    <font>
      <sz val="6"/>
      <name val="ＭＳ Ｐゴシック"/>
      <family val="3"/>
      <charset val="128"/>
    </font>
    <font>
      <sz val="10"/>
      <name val="ＭＳ Ｐゴシック"/>
      <family val="3"/>
      <charset val="128"/>
    </font>
    <font>
      <sz val="12"/>
      <color rgb="FF000000"/>
      <name val="游ゴシック"/>
      <family val="3"/>
      <charset val="128"/>
      <scheme val="minor"/>
    </font>
    <font>
      <sz val="10"/>
      <name val="游ゴシック"/>
      <family val="3"/>
      <charset val="128"/>
      <scheme val="minor"/>
    </font>
    <font>
      <sz val="18"/>
      <color rgb="FF000000"/>
      <name val="游ゴシック"/>
      <family val="3"/>
      <charset val="128"/>
      <scheme val="minor"/>
    </font>
    <font>
      <sz val="11"/>
      <color rgb="FF000000"/>
      <name val="游ゴシック"/>
      <family val="3"/>
      <charset val="128"/>
      <scheme val="minor"/>
    </font>
    <font>
      <sz val="12"/>
      <name val="游ゴシック"/>
      <family val="3"/>
      <charset val="128"/>
      <scheme val="minor"/>
    </font>
    <font>
      <u/>
      <sz val="12"/>
      <color rgb="FF000000"/>
      <name val="游ゴシック"/>
      <family val="3"/>
      <charset val="128"/>
      <scheme val="minor"/>
    </font>
    <font>
      <b/>
      <sz val="10"/>
      <name val="游ゴシック"/>
      <family val="3"/>
      <charset val="128"/>
      <scheme val="minor"/>
    </font>
    <font>
      <sz val="10"/>
      <name val="Arial"/>
      <family val="2"/>
    </font>
    <font>
      <b/>
      <u/>
      <sz val="12"/>
      <name val="Arial"/>
      <family val="2"/>
    </font>
    <font>
      <b/>
      <sz val="10"/>
      <name val="ＭＳ Ｐゴシック"/>
      <family val="3"/>
      <charset val="128"/>
    </font>
    <font>
      <sz val="9"/>
      <name val="游ゴシック"/>
      <family val="3"/>
      <charset val="128"/>
      <scheme val="minor"/>
    </font>
    <font>
      <sz val="11"/>
      <name val="ＭＳ Ｐゴシック"/>
      <family val="3"/>
      <charset val="128"/>
    </font>
    <font>
      <b/>
      <sz val="14"/>
      <name val="ＭＳ Ｐゴシック"/>
      <family val="3"/>
      <charset val="128"/>
    </font>
    <font>
      <sz val="11"/>
      <color indexed="18"/>
      <name val="游ゴシック"/>
      <family val="3"/>
      <charset val="128"/>
      <scheme val="minor"/>
    </font>
    <font>
      <sz val="11"/>
      <name val="游ゴシック"/>
      <family val="3"/>
      <charset val="128"/>
      <scheme val="minor"/>
    </font>
    <font>
      <sz val="6"/>
      <color rgb="FF000000"/>
      <name val="游ゴシック"/>
      <family val="3"/>
      <charset val="128"/>
      <scheme val="minor"/>
    </font>
    <font>
      <sz val="8"/>
      <name val="游ゴシック"/>
      <family val="3"/>
      <charset val="128"/>
      <scheme val="minor"/>
    </font>
    <font>
      <b/>
      <sz val="12"/>
      <name val="游ゴシック"/>
      <family val="3"/>
      <charset val="128"/>
      <scheme val="minor"/>
    </font>
    <font>
      <b/>
      <sz val="16"/>
      <color rgb="FFFF0000"/>
      <name val="游ゴシック"/>
      <family val="3"/>
      <charset val="128"/>
      <scheme val="minor"/>
    </font>
    <font>
      <sz val="14"/>
      <name val="游ゴシック"/>
      <family val="3"/>
      <charset val="128"/>
      <scheme val="minor"/>
    </font>
    <font>
      <b/>
      <sz val="14"/>
      <name val="游ゴシック"/>
      <family val="3"/>
      <charset val="128"/>
      <scheme val="minor"/>
    </font>
    <font>
      <b/>
      <sz val="18"/>
      <name val="游ゴシック"/>
      <family val="3"/>
      <charset val="128"/>
      <scheme val="minor"/>
    </font>
    <font>
      <sz val="18"/>
      <name val="游ゴシック"/>
      <family val="3"/>
      <charset val="128"/>
      <scheme val="minor"/>
    </font>
    <font>
      <b/>
      <sz val="22"/>
      <name val="游ゴシック"/>
      <family val="3"/>
      <charset val="128"/>
      <scheme val="minor"/>
    </font>
    <font>
      <sz val="18"/>
      <name val="Arial"/>
      <family val="2"/>
    </font>
    <font>
      <sz val="10"/>
      <color rgb="FFFF0000"/>
      <name val="游ゴシック"/>
      <family val="3"/>
      <charset val="128"/>
      <scheme val="minor"/>
    </font>
    <font>
      <sz val="10"/>
      <color rgb="FFFF0000"/>
      <name val="ＭＳ Ｐゴシック"/>
      <family val="3"/>
      <charset val="128"/>
    </font>
    <font>
      <sz val="10"/>
      <color rgb="FFFF0000"/>
      <name val="Arial"/>
      <family val="2"/>
    </font>
    <font>
      <b/>
      <sz val="12"/>
      <color theme="1"/>
      <name val="游ゴシック"/>
      <family val="3"/>
      <charset val="128"/>
      <scheme val="minor"/>
    </font>
    <font>
      <b/>
      <sz val="12"/>
      <color rgb="FF000000"/>
      <name val="游ゴシック"/>
      <family val="3"/>
      <charset val="128"/>
      <scheme val="minor"/>
    </font>
    <font>
      <sz val="11"/>
      <color rgb="FFFF0000"/>
      <name val="ＭＳ Ｐゴシック"/>
      <family val="3"/>
      <charset val="128"/>
    </font>
    <font>
      <sz val="20"/>
      <name val="游ゴシック"/>
      <family val="3"/>
      <charset val="128"/>
      <scheme val="minor"/>
    </font>
    <font>
      <b/>
      <u/>
      <sz val="10"/>
      <name val="Arial"/>
      <family val="2"/>
    </font>
    <font>
      <sz val="12"/>
      <color theme="1" tint="0.499984740745262"/>
      <name val="游ゴシック"/>
      <family val="3"/>
      <charset val="128"/>
      <scheme val="minor"/>
    </font>
  </fonts>
  <fills count="11">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4" tint="0.79998168889431442"/>
        <bgColor indexed="64"/>
      </patternFill>
    </fill>
  </fills>
  <borders count="44">
    <border>
      <left/>
      <right/>
      <top/>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top/>
      <bottom/>
      <diagonal/>
    </border>
    <border>
      <left/>
      <right/>
      <top style="medium">
        <color auto="1"/>
      </top>
      <bottom style="medium">
        <color auto="1"/>
      </bottom>
      <diagonal/>
    </border>
    <border>
      <left style="medium">
        <color auto="1"/>
      </left>
      <right style="medium">
        <color auto="1"/>
      </right>
      <top/>
      <bottom style="medium">
        <color indexed="64"/>
      </bottom>
      <diagonal/>
    </border>
    <border>
      <left style="medium">
        <color auto="1"/>
      </left>
      <right style="medium">
        <color auto="1"/>
      </right>
      <top/>
      <bottom/>
      <diagonal/>
    </border>
    <border>
      <left style="medium">
        <color indexed="64"/>
      </left>
      <right style="medium">
        <color auto="1"/>
      </right>
      <top style="medium">
        <color auto="1"/>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9" fontId="12" fillId="0" borderId="0" applyFont="0" applyFill="0" applyBorder="0" applyAlignment="0" applyProtection="0">
      <alignment vertical="center"/>
    </xf>
    <xf numFmtId="0" fontId="16" fillId="0" borderId="12">
      <alignment vertical="center"/>
    </xf>
    <xf numFmtId="38" fontId="16" fillId="0" borderId="12" applyFont="0" applyFill="0" applyBorder="0" applyAlignment="0" applyProtection="0">
      <alignment vertical="center"/>
    </xf>
    <xf numFmtId="0" fontId="1" fillId="0" borderId="12">
      <alignment vertical="center"/>
    </xf>
    <xf numFmtId="38" fontId="1" fillId="0" borderId="12" applyFont="0" applyFill="0" applyBorder="0" applyAlignment="0" applyProtection="0">
      <alignment vertical="center"/>
    </xf>
  </cellStyleXfs>
  <cellXfs count="306">
    <xf numFmtId="0" fontId="0" fillId="0" borderId="0" xfId="0">
      <alignment vertical="center"/>
    </xf>
    <xf numFmtId="0" fontId="0" fillId="0" borderId="12" xfId="0" applyBorder="1">
      <alignment vertical="center"/>
    </xf>
    <xf numFmtId="0" fontId="4" fillId="0" borderId="0" xfId="0" applyFont="1">
      <alignment vertical="center"/>
    </xf>
    <xf numFmtId="0" fontId="4" fillId="0" borderId="5" xfId="0" applyFont="1" applyBorder="1">
      <alignment vertical="center"/>
    </xf>
    <xf numFmtId="0" fontId="6" fillId="0" borderId="0" xfId="0" applyFont="1">
      <alignment vertical="center"/>
    </xf>
    <xf numFmtId="0" fontId="9" fillId="0" borderId="0" xfId="0" applyFont="1">
      <alignment vertical="center"/>
    </xf>
    <xf numFmtId="0" fontId="11" fillId="0" borderId="0" xfId="0" applyFont="1">
      <alignment vertical="center"/>
    </xf>
    <xf numFmtId="38" fontId="0" fillId="0" borderId="0" xfId="1" applyFont="1">
      <alignment vertical="center"/>
    </xf>
    <xf numFmtId="3" fontId="0" fillId="4" borderId="0" xfId="0" applyNumberFormat="1" applyFill="1">
      <alignment vertical="center"/>
    </xf>
    <xf numFmtId="38" fontId="0" fillId="2" borderId="0" xfId="1" applyFont="1" applyFill="1">
      <alignment vertical="center"/>
    </xf>
    <xf numFmtId="38" fontId="0" fillId="3" borderId="0" xfId="0" applyNumberFormat="1" applyFill="1">
      <alignment vertical="center"/>
    </xf>
    <xf numFmtId="3" fontId="5" fillId="0" borderId="5" xfId="0" applyNumberFormat="1" applyFont="1" applyBorder="1" applyAlignment="1">
      <alignment horizontal="right" vertical="center"/>
    </xf>
    <xf numFmtId="0" fontId="4" fillId="0" borderId="12" xfId="0" applyFont="1" applyBorder="1">
      <alignment vertical="center"/>
    </xf>
    <xf numFmtId="38" fontId="13" fillId="0" borderId="0" xfId="0" applyNumberFormat="1" applyFont="1">
      <alignment vertical="center"/>
    </xf>
    <xf numFmtId="0" fontId="14" fillId="0" borderId="0" xfId="0" applyFont="1">
      <alignment vertical="center"/>
    </xf>
    <xf numFmtId="0" fontId="6" fillId="0" borderId="12" xfId="0" applyFont="1" applyBorder="1">
      <alignment vertical="center"/>
    </xf>
    <xf numFmtId="0" fontId="15" fillId="0" borderId="0" xfId="0" applyFont="1">
      <alignment vertical="center"/>
    </xf>
    <xf numFmtId="0" fontId="16" fillId="0" borderId="12" xfId="3">
      <alignment vertical="center"/>
    </xf>
    <xf numFmtId="38" fontId="0" fillId="0" borderId="12" xfId="4" applyFont="1">
      <alignment vertical="center"/>
    </xf>
    <xf numFmtId="0" fontId="16" fillId="0" borderId="12" xfId="3" applyAlignment="1">
      <alignment horizontal="center" vertical="center"/>
    </xf>
    <xf numFmtId="0" fontId="17" fillId="0" borderId="12" xfId="3" applyFont="1">
      <alignment vertical="center"/>
    </xf>
    <xf numFmtId="0" fontId="6" fillId="6" borderId="21" xfId="4" applyNumberFormat="1" applyFont="1" applyFill="1" applyBorder="1" applyAlignment="1">
      <alignment horizontal="center" vertical="center"/>
    </xf>
    <xf numFmtId="0" fontId="6" fillId="6" borderId="18" xfId="4" applyNumberFormat="1" applyFont="1" applyFill="1" applyBorder="1" applyAlignment="1">
      <alignment horizontal="center" vertical="center"/>
    </xf>
    <xf numFmtId="0" fontId="6" fillId="6" borderId="20"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7" xfId="4" applyNumberFormat="1" applyFont="1" applyFill="1" applyBorder="1" applyAlignment="1">
      <alignment horizontal="center" vertical="center"/>
    </xf>
    <xf numFmtId="38" fontId="6" fillId="0" borderId="30" xfId="4" applyFont="1" applyBorder="1" applyAlignment="1">
      <alignment horizontal="center" vertical="center" wrapText="1"/>
    </xf>
    <xf numFmtId="38" fontId="6" fillId="0" borderId="28" xfId="4" applyFont="1" applyBorder="1" applyAlignment="1">
      <alignment horizontal="center" vertical="center" wrapText="1"/>
    </xf>
    <xf numFmtId="38" fontId="18" fillId="0" borderId="32" xfId="4" applyFont="1" applyBorder="1">
      <alignment vertical="center"/>
    </xf>
    <xf numFmtId="38" fontId="18" fillId="0" borderId="29" xfId="4" applyFont="1" applyBorder="1">
      <alignment vertical="center"/>
    </xf>
    <xf numFmtId="38" fontId="18" fillId="0" borderId="31" xfId="4" applyFont="1" applyBorder="1">
      <alignment vertical="center"/>
    </xf>
    <xf numFmtId="38" fontId="18" fillId="0" borderId="30" xfId="4" applyFont="1" applyBorder="1">
      <alignment vertical="center"/>
    </xf>
    <xf numFmtId="38" fontId="18" fillId="0" borderId="29" xfId="4" applyFont="1" applyBorder="1" applyAlignment="1">
      <alignment vertical="center"/>
    </xf>
    <xf numFmtId="38" fontId="18" fillId="0" borderId="28" xfId="4" applyFont="1" applyBorder="1">
      <alignment vertical="center"/>
    </xf>
    <xf numFmtId="38" fontId="6" fillId="0" borderId="24" xfId="4" applyFont="1" applyBorder="1" applyAlignment="1">
      <alignment horizontal="center" vertical="center" wrapText="1"/>
    </xf>
    <xf numFmtId="38" fontId="6" fillId="0" borderId="22" xfId="4" applyFont="1" applyBorder="1" applyAlignment="1">
      <alignment horizontal="center" vertical="center" wrapText="1"/>
    </xf>
    <xf numFmtId="38" fontId="18" fillId="0" borderId="26" xfId="4" applyFont="1" applyBorder="1">
      <alignment vertical="center"/>
    </xf>
    <xf numFmtId="38" fontId="18" fillId="0" borderId="23" xfId="4" applyFont="1" applyBorder="1">
      <alignment vertical="center"/>
    </xf>
    <xf numFmtId="38" fontId="18" fillId="0" borderId="25" xfId="4" applyFont="1" applyBorder="1">
      <alignment vertical="center"/>
    </xf>
    <xf numFmtId="38" fontId="18" fillId="0" borderId="24" xfId="4" applyFont="1" applyBorder="1">
      <alignment vertical="center"/>
    </xf>
    <xf numFmtId="38" fontId="18" fillId="0" borderId="23" xfId="4" applyFont="1" applyBorder="1" applyAlignment="1">
      <alignment vertical="center"/>
    </xf>
    <xf numFmtId="38" fontId="18" fillId="0" borderId="22" xfId="4" applyFont="1" applyBorder="1">
      <alignment vertical="center"/>
    </xf>
    <xf numFmtId="38" fontId="6" fillId="0" borderId="19" xfId="4" applyFont="1" applyBorder="1" applyAlignment="1">
      <alignment horizontal="center" vertical="center" wrapText="1"/>
    </xf>
    <xf numFmtId="38" fontId="6" fillId="0" borderId="17" xfId="4" applyFont="1" applyBorder="1" applyAlignment="1">
      <alignment horizontal="center" vertical="center" wrapText="1"/>
    </xf>
    <xf numFmtId="38" fontId="18" fillId="0" borderId="21" xfId="4" applyFont="1" applyBorder="1">
      <alignment vertical="center"/>
    </xf>
    <xf numFmtId="38" fontId="18" fillId="0" borderId="18" xfId="4" applyFont="1" applyBorder="1">
      <alignment vertical="center"/>
    </xf>
    <xf numFmtId="38" fontId="18" fillId="0" borderId="20" xfId="4" applyFont="1" applyBorder="1">
      <alignment vertical="center"/>
    </xf>
    <xf numFmtId="38" fontId="18" fillId="0" borderId="19" xfId="4" applyFont="1" applyBorder="1">
      <alignment vertical="center"/>
    </xf>
    <xf numFmtId="38" fontId="18" fillId="0" borderId="18" xfId="4" applyFont="1" applyBorder="1" applyAlignment="1">
      <alignment vertical="center"/>
    </xf>
    <xf numFmtId="38" fontId="18" fillId="0" borderId="17" xfId="4" applyFont="1" applyBorder="1">
      <alignment vertical="center"/>
    </xf>
    <xf numFmtId="0" fontId="19" fillId="0" borderId="12" xfId="3" applyFont="1">
      <alignment vertical="center"/>
    </xf>
    <xf numFmtId="38" fontId="6" fillId="0" borderId="29" xfId="4" applyFont="1" applyBorder="1">
      <alignment vertical="center"/>
    </xf>
    <xf numFmtId="38" fontId="6" fillId="0" borderId="31" xfId="4" applyFont="1" applyBorder="1">
      <alignment vertical="center"/>
    </xf>
    <xf numFmtId="38" fontId="6" fillId="0" borderId="30" xfId="4" applyFont="1" applyBorder="1">
      <alignment vertical="center"/>
    </xf>
    <xf numFmtId="38" fontId="6" fillId="0" borderId="29" xfId="4" applyFont="1" applyBorder="1" applyAlignment="1">
      <alignment vertical="center"/>
    </xf>
    <xf numFmtId="38" fontId="6" fillId="0" borderId="28" xfId="4" applyFont="1" applyBorder="1">
      <alignment vertical="center"/>
    </xf>
    <xf numFmtId="38" fontId="6" fillId="0" borderId="26" xfId="4" applyFont="1" applyBorder="1">
      <alignment vertical="center"/>
    </xf>
    <xf numFmtId="38" fontId="6" fillId="0" borderId="23" xfId="4" applyFont="1" applyBorder="1">
      <alignment vertical="center"/>
    </xf>
    <xf numFmtId="38" fontId="6" fillId="0" borderId="25" xfId="4" applyFont="1" applyBorder="1">
      <alignment vertical="center"/>
    </xf>
    <xf numFmtId="38" fontId="6" fillId="0" borderId="24" xfId="4" applyFont="1" applyBorder="1">
      <alignment vertical="center"/>
    </xf>
    <xf numFmtId="38" fontId="6" fillId="0" borderId="23" xfId="4" applyFont="1" applyBorder="1" applyAlignment="1">
      <alignment vertical="center"/>
    </xf>
    <xf numFmtId="38" fontId="6" fillId="0" borderId="22" xfId="4" applyFont="1" applyBorder="1">
      <alignment vertical="center"/>
    </xf>
    <xf numFmtId="38" fontId="6" fillId="0" borderId="21" xfId="4" applyFont="1" applyBorder="1">
      <alignment vertical="center"/>
    </xf>
    <xf numFmtId="38" fontId="6" fillId="0" borderId="18" xfId="4" applyFont="1" applyBorder="1">
      <alignment vertical="center"/>
    </xf>
    <xf numFmtId="38" fontId="6" fillId="0" borderId="20" xfId="4" applyFont="1" applyBorder="1">
      <alignment vertical="center"/>
    </xf>
    <xf numFmtId="38" fontId="6" fillId="0" borderId="19" xfId="4" applyFont="1" applyBorder="1">
      <alignment vertical="center"/>
    </xf>
    <xf numFmtId="38" fontId="6" fillId="0" borderId="18" xfId="4" applyFont="1" applyBorder="1" applyAlignment="1">
      <alignment vertical="center"/>
    </xf>
    <xf numFmtId="38" fontId="6" fillId="0" borderId="17" xfId="4" applyFont="1" applyBorder="1">
      <alignment vertical="center"/>
    </xf>
    <xf numFmtId="38" fontId="6" fillId="0" borderId="27" xfId="4" applyFont="1" applyBorder="1">
      <alignment vertical="center"/>
    </xf>
    <xf numFmtId="38" fontId="6" fillId="0" borderId="12" xfId="4" applyFont="1">
      <alignment vertical="center"/>
    </xf>
    <xf numFmtId="0" fontId="8" fillId="0" borderId="11" xfId="0" applyFont="1" applyBorder="1" applyAlignment="1">
      <alignment vertical="top"/>
    </xf>
    <xf numFmtId="0" fontId="8" fillId="0" borderId="12" xfId="0" applyFont="1" applyBorder="1" applyAlignment="1">
      <alignment vertical="top"/>
    </xf>
    <xf numFmtId="38" fontId="6" fillId="0" borderId="39" xfId="4" applyFont="1" applyBorder="1">
      <alignment vertical="center"/>
    </xf>
    <xf numFmtId="0" fontId="6" fillId="0" borderId="3" xfId="0" applyFont="1" applyBorder="1" applyAlignment="1">
      <alignment horizontal="left" vertical="top" indent="6"/>
    </xf>
    <xf numFmtId="0" fontId="6" fillId="0" borderId="3" xfId="0" applyFont="1" applyBorder="1" applyAlignment="1">
      <alignment horizontal="left" vertical="center"/>
    </xf>
    <xf numFmtId="0" fontId="6" fillId="0" borderId="5" xfId="0" applyFont="1" applyBorder="1" applyAlignment="1">
      <alignment horizontal="left" vertical="top" indent="6"/>
    </xf>
    <xf numFmtId="0" fontId="22" fillId="0" borderId="0" xfId="0" applyFont="1">
      <alignment vertical="center"/>
    </xf>
    <xf numFmtId="0" fontId="6" fillId="0" borderId="23" xfId="0" applyFont="1" applyBorder="1">
      <alignment vertical="center"/>
    </xf>
    <xf numFmtId="177" fontId="6" fillId="0" borderId="23" xfId="2" applyNumberFormat="1" applyFont="1" applyBorder="1">
      <alignment vertical="center"/>
    </xf>
    <xf numFmtId="0" fontId="23" fillId="2" borderId="0" xfId="0" applyFont="1" applyFill="1">
      <alignment vertical="center"/>
    </xf>
    <xf numFmtId="0" fontId="6" fillId="0" borderId="26" xfId="0" applyFont="1" applyBorder="1" applyAlignment="1">
      <alignment horizontal="center" vertical="center"/>
    </xf>
    <xf numFmtId="0" fontId="21" fillId="0" borderId="26" xfId="0" applyFont="1" applyBorder="1" applyAlignment="1">
      <alignment horizontal="center" vertical="center"/>
    </xf>
    <xf numFmtId="38" fontId="6" fillId="0" borderId="25" xfId="0" applyNumberFormat="1" applyFont="1" applyBorder="1">
      <alignment vertical="center"/>
    </xf>
    <xf numFmtId="38" fontId="6" fillId="0" borderId="25" xfId="1" applyFont="1" applyBorder="1">
      <alignment vertical="center"/>
    </xf>
    <xf numFmtId="0" fontId="24" fillId="0" borderId="23" xfId="0" applyFont="1" applyBorder="1">
      <alignmen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3" xfId="0" applyFont="1" applyBorder="1" applyAlignment="1">
      <alignment horizontal="center" vertical="center"/>
    </xf>
    <xf numFmtId="177" fontId="22" fillId="0" borderId="23" xfId="2" applyNumberFormat="1" applyFont="1" applyBorder="1">
      <alignment vertical="center"/>
    </xf>
    <xf numFmtId="0" fontId="26" fillId="0" borderId="0" xfId="0" applyFont="1">
      <alignment vertical="center"/>
    </xf>
    <xf numFmtId="0" fontId="23" fillId="2" borderId="0" xfId="0" applyFont="1" applyFill="1" applyAlignment="1">
      <alignment horizontal="center" vertical="center"/>
    </xf>
    <xf numFmtId="38" fontId="24" fillId="0" borderId="25" xfId="0" applyNumberFormat="1" applyFont="1" applyBorder="1">
      <alignment vertical="center"/>
    </xf>
    <xf numFmtId="38" fontId="24" fillId="0" borderId="25" xfId="1" applyFont="1" applyBorder="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38" fontId="34" fillId="0" borderId="5" xfId="1" applyFont="1" applyBorder="1" applyAlignment="1">
      <alignment horizontal="right" vertical="center"/>
    </xf>
    <xf numFmtId="0" fontId="6" fillId="0" borderId="9" xfId="0" applyFont="1" applyBorder="1" applyAlignment="1">
      <alignment horizontal="left" vertical="top" indent="6"/>
    </xf>
    <xf numFmtId="0" fontId="1" fillId="0" borderId="12" xfId="5">
      <alignment vertical="center"/>
    </xf>
    <xf numFmtId="3" fontId="5" fillId="0" borderId="2" xfId="5" applyNumberFormat="1" applyFont="1" applyBorder="1" applyAlignment="1">
      <alignment horizontal="right"/>
    </xf>
    <xf numFmtId="0" fontId="6" fillId="0" borderId="2" xfId="5" applyFont="1" applyBorder="1" applyAlignment="1">
      <alignment horizontal="left" vertical="top" indent="7"/>
    </xf>
    <xf numFmtId="3" fontId="5" fillId="0" borderId="12" xfId="5" applyNumberFormat="1" applyFont="1" applyAlignment="1">
      <alignment horizontal="right"/>
    </xf>
    <xf numFmtId="3" fontId="5" fillId="0" borderId="14" xfId="5" applyNumberFormat="1" applyFont="1" applyBorder="1" applyAlignment="1">
      <alignment horizontal="right"/>
    </xf>
    <xf numFmtId="38" fontId="5" fillId="0" borderId="14" xfId="6" applyFont="1" applyBorder="1" applyAlignment="1">
      <alignment horizontal="right" wrapText="1"/>
    </xf>
    <xf numFmtId="0" fontId="5" fillId="0" borderId="15" xfId="5" applyFont="1" applyBorder="1" applyAlignment="1">
      <alignment horizontal="center"/>
    </xf>
    <xf numFmtId="38" fontId="5" fillId="0" borderId="5" xfId="6" applyFont="1" applyBorder="1" applyAlignment="1">
      <alignment horizontal="right"/>
    </xf>
    <xf numFmtId="0" fontId="5" fillId="0" borderId="12" xfId="5" applyFont="1" applyAlignment="1">
      <alignment horizontal="center"/>
    </xf>
    <xf numFmtId="38" fontId="5" fillId="0" borderId="5" xfId="6" applyFont="1" applyFill="1" applyBorder="1" applyAlignment="1">
      <alignment horizontal="right"/>
    </xf>
    <xf numFmtId="0" fontId="20" fillId="0" borderId="15" xfId="5" applyFont="1" applyBorder="1" applyAlignment="1">
      <alignment horizontal="left" wrapText="1"/>
    </xf>
    <xf numFmtId="0" fontId="20" fillId="0" borderId="12" xfId="5" applyFont="1" applyAlignment="1">
      <alignment horizontal="left" wrapText="1"/>
    </xf>
    <xf numFmtId="0" fontId="5" fillId="0" borderId="12" xfId="5" applyFont="1" applyAlignment="1">
      <alignment horizontal="center" vertical="center"/>
    </xf>
    <xf numFmtId="0" fontId="5" fillId="0" borderId="12" xfId="5" applyFont="1" applyAlignment="1">
      <alignment vertical="top"/>
    </xf>
    <xf numFmtId="0" fontId="6" fillId="0" borderId="12" xfId="5" applyFont="1">
      <alignment vertical="center"/>
    </xf>
    <xf numFmtId="0" fontId="2" fillId="0" borderId="12" xfId="5" applyFont="1" applyAlignment="1">
      <alignment vertical="top"/>
    </xf>
    <xf numFmtId="0" fontId="9" fillId="0" borderId="12" xfId="5" applyFont="1">
      <alignment vertical="center"/>
    </xf>
    <xf numFmtId="0" fontId="10" fillId="0" borderId="12" xfId="5" applyFont="1" applyAlignment="1">
      <alignment horizontal="center" vertical="top"/>
    </xf>
    <xf numFmtId="0" fontId="32" fillId="0" borderId="23" xfId="5" applyFont="1" applyBorder="1">
      <alignment vertical="center"/>
    </xf>
    <xf numFmtId="0" fontId="31" fillId="0" borderId="23" xfId="5" applyFont="1" applyBorder="1" applyAlignment="1">
      <alignment horizontal="center" vertical="center" wrapText="1"/>
    </xf>
    <xf numFmtId="0" fontId="6" fillId="0" borderId="9" xfId="5" applyFont="1" applyBorder="1" applyAlignment="1">
      <alignment horizontal="left" vertical="top" indent="7"/>
    </xf>
    <xf numFmtId="0" fontId="6" fillId="0" borderId="3" xfId="5" applyFont="1" applyBorder="1" applyAlignment="1">
      <alignment horizontal="left" vertical="top" indent="7"/>
    </xf>
    <xf numFmtId="38" fontId="9" fillId="0" borderId="12" xfId="6" applyFont="1" applyBorder="1">
      <alignment vertical="center"/>
    </xf>
    <xf numFmtId="0" fontId="6" fillId="0" borderId="15" xfId="5" applyFont="1" applyBorder="1" applyAlignment="1">
      <alignment horizontal="left" vertical="top" indent="4"/>
    </xf>
    <xf numFmtId="38" fontId="9" fillId="0" borderId="12" xfId="6" applyFont="1" applyFill="1" applyBorder="1">
      <alignment vertical="center"/>
    </xf>
    <xf numFmtId="38" fontId="9" fillId="0" borderId="15" xfId="6" applyFont="1" applyFill="1" applyBorder="1" applyAlignment="1">
      <alignment vertical="center"/>
    </xf>
    <xf numFmtId="38" fontId="9" fillId="0" borderId="5" xfId="6" applyFont="1" applyBorder="1" applyAlignment="1">
      <alignment vertical="center"/>
    </xf>
    <xf numFmtId="38" fontId="9" fillId="0" borderId="5" xfId="6" applyFont="1" applyFill="1" applyBorder="1" applyAlignment="1">
      <alignment vertical="center"/>
    </xf>
    <xf numFmtId="0" fontId="6" fillId="0" borderId="16" xfId="5" applyFont="1" applyBorder="1" applyAlignment="1">
      <alignment horizontal="left" vertical="top" indent="4"/>
    </xf>
    <xf numFmtId="38" fontId="9" fillId="0" borderId="3" xfId="6" applyFont="1" applyBorder="1" applyAlignment="1">
      <alignment vertical="center"/>
    </xf>
    <xf numFmtId="0" fontId="5" fillId="0" borderId="8" xfId="5" applyFont="1" applyBorder="1" applyAlignment="1">
      <alignment horizontal="center"/>
    </xf>
    <xf numFmtId="0" fontId="5" fillId="0" borderId="7" xfId="5" applyFont="1" applyBorder="1" applyAlignment="1">
      <alignment horizontal="left" indent="7"/>
    </xf>
    <xf numFmtId="0" fontId="5" fillId="0" borderId="12" xfId="5" applyFont="1">
      <alignment vertical="center"/>
    </xf>
    <xf numFmtId="0" fontId="6" fillId="0" borderId="11" xfId="5" applyFont="1" applyBorder="1">
      <alignment vertical="center"/>
    </xf>
    <xf numFmtId="3" fontId="5" fillId="0" borderId="3" xfId="5" applyNumberFormat="1" applyFont="1" applyBorder="1" applyAlignment="1">
      <alignment horizontal="right"/>
    </xf>
    <xf numFmtId="0" fontId="5" fillId="0" borderId="16" xfId="5" applyFont="1" applyBorder="1" applyAlignment="1">
      <alignment horizontal="center"/>
    </xf>
    <xf numFmtId="0" fontId="5" fillId="0" borderId="4" xfId="5" applyFont="1" applyBorder="1" applyAlignment="1">
      <alignment horizontal="center"/>
    </xf>
    <xf numFmtId="0" fontId="5" fillId="0" borderId="6" xfId="5" applyFont="1" applyBorder="1" applyAlignment="1">
      <alignment horizontal="center"/>
    </xf>
    <xf numFmtId="0" fontId="20" fillId="0" borderId="6" xfId="5" applyFont="1" applyBorder="1" applyAlignment="1">
      <alignment horizontal="left" wrapText="1"/>
    </xf>
    <xf numFmtId="3" fontId="5" fillId="0" borderId="10" xfId="5" applyNumberFormat="1" applyFont="1" applyBorder="1" applyAlignment="1">
      <alignment horizontal="right"/>
    </xf>
    <xf numFmtId="0" fontId="6" fillId="0" borderId="14" xfId="5" applyFont="1" applyBorder="1" applyAlignment="1">
      <alignment horizontal="left" vertical="top" indent="7"/>
    </xf>
    <xf numFmtId="38" fontId="9" fillId="0" borderId="15" xfId="6" applyFont="1" applyFill="1" applyBorder="1">
      <alignment vertical="center"/>
    </xf>
    <xf numFmtId="3" fontId="5" fillId="0" borderId="15" xfId="5" applyNumberFormat="1" applyFont="1" applyBorder="1" applyAlignment="1">
      <alignment horizontal="right" vertical="center"/>
    </xf>
    <xf numFmtId="38" fontId="9" fillId="0" borderId="15" xfId="5" applyNumberFormat="1" applyFont="1" applyBorder="1">
      <alignment vertical="center"/>
    </xf>
    <xf numFmtId="0" fontId="6" fillId="0" borderId="4" xfId="5" applyFont="1" applyBorder="1" applyAlignment="1">
      <alignment horizontal="left" vertical="top" indent="4"/>
    </xf>
    <xf numFmtId="0" fontId="6" fillId="0" borderId="6" xfId="5" applyFont="1" applyBorder="1" applyAlignment="1">
      <alignment horizontal="left" vertical="top" indent="4"/>
    </xf>
    <xf numFmtId="3" fontId="5" fillId="0" borderId="6" xfId="5" applyNumberFormat="1" applyFont="1" applyBorder="1" applyAlignment="1">
      <alignment horizontal="right" vertical="center"/>
    </xf>
    <xf numFmtId="38" fontId="9" fillId="0" borderId="6" xfId="5" applyNumberFormat="1" applyFont="1" applyBorder="1">
      <alignment vertical="center"/>
    </xf>
    <xf numFmtId="38" fontId="9" fillId="0" borderId="6" xfId="6" applyFont="1" applyFill="1" applyBorder="1" applyAlignment="1">
      <alignment vertical="center"/>
    </xf>
    <xf numFmtId="0" fontId="5" fillId="0" borderId="3" xfId="5" applyFont="1" applyBorder="1" applyAlignment="1">
      <alignment horizontal="left" indent="7"/>
    </xf>
    <xf numFmtId="0" fontId="6" fillId="0" borderId="5" xfId="5" applyFont="1" applyBorder="1" applyAlignment="1">
      <alignment horizontal="left" vertical="top" indent="7"/>
    </xf>
    <xf numFmtId="0" fontId="35" fillId="0" borderId="23" xfId="3" applyFont="1" applyBorder="1">
      <alignment vertical="center"/>
    </xf>
    <xf numFmtId="0" fontId="6" fillId="0" borderId="5" xfId="0" applyFont="1" applyBorder="1" applyAlignment="1">
      <alignment horizontal="left" vertical="top" indent="4"/>
    </xf>
    <xf numFmtId="0" fontId="6" fillId="0" borderId="6" xfId="0" applyFont="1" applyBorder="1" applyAlignment="1">
      <alignment horizontal="left" vertical="top" indent="4"/>
    </xf>
    <xf numFmtId="38" fontId="24" fillId="8" borderId="25" xfId="1" applyFont="1" applyFill="1" applyBorder="1" applyProtection="1">
      <alignment vertical="center"/>
      <protection locked="0"/>
    </xf>
    <xf numFmtId="0" fontId="6" fillId="8" borderId="26" xfId="0" applyFont="1" applyFill="1" applyBorder="1" applyAlignment="1" applyProtection="1">
      <alignment horizontal="center" vertical="center"/>
      <protection locked="0"/>
    </xf>
    <xf numFmtId="38" fontId="33" fillId="7" borderId="5" xfId="1" applyFont="1" applyFill="1" applyBorder="1" applyAlignment="1" applyProtection="1">
      <alignment horizontal="right" vertical="center"/>
      <protection locked="0"/>
    </xf>
    <xf numFmtId="0" fontId="9" fillId="0" borderId="5" xfId="0" applyFont="1" applyBorder="1" applyAlignment="1">
      <alignment horizontal="right" vertical="center"/>
    </xf>
    <xf numFmtId="38" fontId="9" fillId="0" borderId="5" xfId="1" applyFont="1" applyBorder="1" applyAlignment="1" applyProtection="1">
      <alignment horizontal="right" vertical="center"/>
      <protection locked="0"/>
    </xf>
    <xf numFmtId="3" fontId="9" fillId="0" borderId="5" xfId="0" applyNumberFormat="1" applyFont="1" applyBorder="1" applyAlignment="1">
      <alignment horizontal="right" vertical="center"/>
    </xf>
    <xf numFmtId="38" fontId="6" fillId="3" borderId="26" xfId="4" applyFont="1" applyFill="1" applyBorder="1" applyProtection="1">
      <alignment vertical="center"/>
      <protection locked="0"/>
    </xf>
    <xf numFmtId="38" fontId="6" fillId="3" borderId="23" xfId="4" applyFont="1" applyFill="1" applyBorder="1" applyProtection="1">
      <alignment vertical="center"/>
      <protection locked="0"/>
    </xf>
    <xf numFmtId="38" fontId="6" fillId="3" borderId="25" xfId="4" applyFont="1" applyFill="1" applyBorder="1" applyProtection="1">
      <alignment vertical="center"/>
      <protection locked="0"/>
    </xf>
    <xf numFmtId="38" fontId="6" fillId="3" borderId="24" xfId="4" applyFont="1" applyFill="1" applyBorder="1" applyProtection="1">
      <alignment vertical="center"/>
      <protection locked="0"/>
    </xf>
    <xf numFmtId="38" fontId="6" fillId="3" borderId="23" xfId="4" applyFont="1" applyFill="1" applyBorder="1" applyAlignment="1" applyProtection="1">
      <alignment vertical="center"/>
      <protection locked="0"/>
    </xf>
    <xf numFmtId="38" fontId="6" fillId="3" borderId="22" xfId="4" applyFont="1" applyFill="1" applyBorder="1" applyProtection="1">
      <alignment vertical="center"/>
      <protection locked="0"/>
    </xf>
    <xf numFmtId="38" fontId="5" fillId="0" borderId="5" xfId="1" applyFont="1" applyBorder="1" applyAlignment="1" applyProtection="1">
      <alignment horizontal="right" vertical="center"/>
    </xf>
    <xf numFmtId="0" fontId="8" fillId="0" borderId="11" xfId="0" applyFont="1" applyBorder="1" applyAlignment="1" applyProtection="1">
      <alignment vertical="top"/>
      <protection locked="0"/>
    </xf>
    <xf numFmtId="0" fontId="5" fillId="0" borderId="12" xfId="5" applyFont="1" applyAlignment="1" applyProtection="1">
      <alignment horizontal="left" vertical="top"/>
      <protection locked="0"/>
    </xf>
    <xf numFmtId="0" fontId="5" fillId="0" borderId="12" xfId="5" applyFont="1" applyAlignment="1" applyProtection="1">
      <alignment vertical="top"/>
      <protection locked="0"/>
    </xf>
    <xf numFmtId="0" fontId="5" fillId="0" borderId="12" xfId="5" applyFont="1" applyAlignment="1" applyProtection="1">
      <alignment horizontal="left" vertical="center"/>
      <protection locked="0"/>
    </xf>
    <xf numFmtId="0" fontId="10" fillId="0" borderId="12" xfId="5" applyFont="1" applyAlignment="1" applyProtection="1">
      <alignment horizontal="center" vertical="center"/>
      <protection locked="0"/>
    </xf>
    <xf numFmtId="0" fontId="5" fillId="0" borderId="12" xfId="5" applyFont="1" applyProtection="1">
      <alignment vertical="center"/>
      <protection locked="0"/>
    </xf>
    <xf numFmtId="0" fontId="24" fillId="0" borderId="12" xfId="0" applyFont="1" applyBorder="1">
      <alignment vertical="center"/>
    </xf>
    <xf numFmtId="0" fontId="21" fillId="0" borderId="23" xfId="0" applyFont="1" applyBorder="1" applyAlignment="1">
      <alignment horizontal="center" vertical="center"/>
    </xf>
    <xf numFmtId="0" fontId="6" fillId="0" borderId="0" xfId="0" applyFont="1" applyAlignment="1">
      <alignment horizontal="center" vertical="center"/>
    </xf>
    <xf numFmtId="38" fontId="24" fillId="0" borderId="25" xfId="1" applyFont="1" applyBorder="1" applyAlignment="1">
      <alignment horizontal="center" vertical="center"/>
    </xf>
    <xf numFmtId="177" fontId="25" fillId="0" borderId="12" xfId="2" applyNumberFormat="1" applyFont="1" applyBorder="1" applyAlignment="1">
      <alignment horizontal="center" vertical="center"/>
    </xf>
    <xf numFmtId="38" fontId="25" fillId="0" borderId="23" xfId="1" applyFont="1" applyBorder="1" applyAlignment="1">
      <alignment horizontal="center" vertical="center"/>
    </xf>
    <xf numFmtId="0" fontId="36" fillId="0" borderId="12" xfId="0" applyFont="1" applyBorder="1" applyAlignment="1">
      <alignment horizontal="center" vertical="center"/>
    </xf>
    <xf numFmtId="0" fontId="4" fillId="9" borderId="0" xfId="0" applyFont="1" applyFill="1">
      <alignment vertical="center"/>
    </xf>
    <xf numFmtId="176" fontId="37" fillId="0" borderId="0" xfId="0" applyNumberFormat="1" applyFont="1">
      <alignment vertical="center"/>
    </xf>
    <xf numFmtId="0" fontId="0" fillId="10" borderId="0" xfId="0" applyFill="1" applyProtection="1">
      <alignment vertical="center"/>
      <protection locked="0"/>
    </xf>
    <xf numFmtId="0" fontId="6" fillId="10" borderId="12" xfId="0" applyFont="1" applyFill="1" applyBorder="1" applyProtection="1">
      <alignment vertical="center"/>
      <protection locked="0"/>
    </xf>
    <xf numFmtId="3" fontId="38" fillId="0" borderId="40" xfId="5" applyNumberFormat="1" applyFont="1" applyBorder="1" applyAlignment="1" applyProtection="1">
      <alignment horizontal="right"/>
      <protection locked="0"/>
    </xf>
    <xf numFmtId="38" fontId="38" fillId="0" borderId="41" xfId="6" applyFont="1" applyFill="1" applyBorder="1" applyAlignment="1" applyProtection="1">
      <alignment horizontal="right"/>
      <protection locked="0"/>
    </xf>
    <xf numFmtId="38" fontId="38" fillId="0" borderId="41" xfId="6" applyFont="1" applyBorder="1" applyAlignment="1" applyProtection="1">
      <alignment horizontal="right"/>
      <protection locked="0"/>
    </xf>
    <xf numFmtId="38" fontId="38" fillId="0" borderId="42" xfId="6" applyFont="1" applyBorder="1" applyAlignment="1" applyProtection="1">
      <alignment horizontal="right" wrapText="1"/>
      <protection locked="0"/>
    </xf>
    <xf numFmtId="38" fontId="38" fillId="0" borderId="40" xfId="6" applyFont="1" applyBorder="1" applyAlignment="1" applyProtection="1">
      <alignment vertical="center"/>
      <protection locked="0"/>
    </xf>
    <xf numFmtId="38" fontId="38" fillId="0" borderId="41" xfId="6" applyFont="1" applyBorder="1" applyProtection="1">
      <alignment vertical="center"/>
      <protection locked="0"/>
    </xf>
    <xf numFmtId="38" fontId="38" fillId="0" borderId="41" xfId="6" applyFont="1" applyFill="1" applyBorder="1">
      <alignment vertical="center"/>
    </xf>
    <xf numFmtId="38" fontId="38" fillId="0" borderId="41" xfId="6" applyFont="1" applyFill="1" applyBorder="1" applyAlignment="1" applyProtection="1">
      <alignment vertical="center"/>
      <protection locked="0"/>
    </xf>
    <xf numFmtId="38" fontId="38" fillId="0" borderId="41" xfId="6" applyFont="1" applyFill="1" applyBorder="1" applyAlignment="1">
      <alignment vertical="center"/>
    </xf>
    <xf numFmtId="38" fontId="38" fillId="0" borderId="41" xfId="6" applyFont="1" applyBorder="1">
      <alignment vertical="center"/>
    </xf>
    <xf numFmtId="38" fontId="38" fillId="0" borderId="41" xfId="6" applyFont="1" applyFill="1" applyBorder="1" applyProtection="1">
      <alignment vertical="center"/>
      <protection locked="0"/>
    </xf>
    <xf numFmtId="38" fontId="38" fillId="0" borderId="42" xfId="6" applyFont="1" applyBorder="1">
      <alignment vertical="center"/>
    </xf>
    <xf numFmtId="38" fontId="6" fillId="6" borderId="21" xfId="4" applyFont="1" applyFill="1" applyBorder="1" applyAlignment="1" applyProtection="1">
      <alignment horizontal="center" vertical="center"/>
    </xf>
    <xf numFmtId="38" fontId="6" fillId="5" borderId="19" xfId="4" applyFont="1" applyFill="1" applyBorder="1" applyAlignment="1" applyProtection="1">
      <alignment horizontal="center" vertical="center"/>
    </xf>
    <xf numFmtId="38" fontId="6" fillId="5" borderId="18" xfId="4" applyFont="1" applyFill="1" applyBorder="1" applyAlignment="1" applyProtection="1">
      <alignment horizontal="center" vertical="center"/>
    </xf>
    <xf numFmtId="38" fontId="6" fillId="5" borderId="17" xfId="4" applyFont="1" applyFill="1" applyBorder="1" applyAlignment="1" applyProtection="1">
      <alignment horizontal="center" vertical="center"/>
    </xf>
    <xf numFmtId="38" fontId="6" fillId="3" borderId="32" xfId="4" applyFont="1" applyFill="1" applyBorder="1" applyProtection="1">
      <alignment vertical="center"/>
    </xf>
    <xf numFmtId="38" fontId="6" fillId="3" borderId="29" xfId="4" applyFont="1" applyFill="1" applyBorder="1" applyProtection="1">
      <alignment vertical="center"/>
    </xf>
    <xf numFmtId="38" fontId="6" fillId="3" borderId="31" xfId="4" applyFont="1" applyFill="1" applyBorder="1" applyProtection="1">
      <alignment vertical="center"/>
    </xf>
    <xf numFmtId="38" fontId="6" fillId="3" borderId="35" xfId="4" applyFont="1" applyFill="1" applyBorder="1" applyProtection="1">
      <alignment vertical="center"/>
    </xf>
    <xf numFmtId="38" fontId="6" fillId="3" borderId="34" xfId="4" applyFont="1" applyFill="1" applyBorder="1" applyProtection="1">
      <alignment vertical="center"/>
    </xf>
    <xf numFmtId="38" fontId="30" fillId="3" borderId="28" xfId="4" applyFont="1" applyFill="1" applyBorder="1" applyProtection="1">
      <alignment vertical="center"/>
    </xf>
    <xf numFmtId="38" fontId="6" fillId="3" borderId="26" xfId="4" applyFont="1" applyFill="1" applyBorder="1" applyProtection="1">
      <alignment vertical="center"/>
    </xf>
    <xf numFmtId="38" fontId="6" fillId="3" borderId="23" xfId="4" applyFont="1" applyFill="1" applyBorder="1" applyProtection="1">
      <alignment vertical="center"/>
    </xf>
    <xf numFmtId="38" fontId="6" fillId="3" borderId="25" xfId="4" applyFont="1" applyFill="1" applyBorder="1" applyProtection="1">
      <alignment vertical="center"/>
    </xf>
    <xf numFmtId="38" fontId="6" fillId="3" borderId="38" xfId="4" applyFont="1" applyFill="1" applyBorder="1" applyProtection="1">
      <alignment vertical="center"/>
    </xf>
    <xf numFmtId="38" fontId="30" fillId="3" borderId="39" xfId="4" applyFont="1" applyFill="1" applyBorder="1" applyProtection="1">
      <alignment vertical="center"/>
    </xf>
    <xf numFmtId="38" fontId="6" fillId="3" borderId="30" xfId="4" applyFont="1" applyFill="1" applyBorder="1" applyProtection="1">
      <alignment vertical="center"/>
    </xf>
    <xf numFmtId="38" fontId="6" fillId="3" borderId="29" xfId="4" applyFont="1" applyFill="1" applyBorder="1" applyAlignment="1" applyProtection="1">
      <alignment vertical="center"/>
    </xf>
    <xf numFmtId="38" fontId="6" fillId="3" borderId="28" xfId="4" applyFont="1" applyFill="1" applyBorder="1" applyProtection="1">
      <alignment vertical="center"/>
    </xf>
    <xf numFmtId="38" fontId="6" fillId="3" borderId="24" xfId="4" applyFont="1" applyFill="1" applyBorder="1" applyProtection="1">
      <alignment vertical="center"/>
    </xf>
    <xf numFmtId="38" fontId="6" fillId="3" borderId="23" xfId="4" applyFont="1" applyFill="1" applyBorder="1" applyAlignment="1" applyProtection="1">
      <alignment vertical="center"/>
    </xf>
    <xf numFmtId="38" fontId="6" fillId="3" borderId="22" xfId="4" applyFont="1" applyFill="1" applyBorder="1" applyProtection="1">
      <alignment vertical="center"/>
    </xf>
    <xf numFmtId="0" fontId="6" fillId="0" borderId="12" xfId="0" applyFont="1" applyBorder="1" applyAlignment="1">
      <alignment horizontal="left" vertical="center"/>
    </xf>
    <xf numFmtId="0" fontId="6" fillId="0" borderId="43" xfId="0" applyFont="1" applyBorder="1" applyAlignment="1">
      <alignment horizontal="left" vertical="center"/>
    </xf>
    <xf numFmtId="177" fontId="25" fillId="0" borderId="25" xfId="2" applyNumberFormat="1" applyFont="1" applyBorder="1" applyAlignment="1">
      <alignment horizontal="center" vertical="center"/>
    </xf>
    <xf numFmtId="177" fontId="25" fillId="0" borderId="26" xfId="2" applyNumberFormat="1" applyFont="1" applyBorder="1" applyAlignment="1">
      <alignment horizontal="center" vertical="center"/>
    </xf>
    <xf numFmtId="38" fontId="24" fillId="0" borderId="25" xfId="0" applyNumberFormat="1" applyFont="1" applyBorder="1" applyAlignment="1">
      <alignment horizontal="right" vertical="center"/>
    </xf>
    <xf numFmtId="38" fontId="24" fillId="0" borderId="27" xfId="0" applyNumberFormat="1" applyFont="1" applyBorder="1" applyAlignment="1">
      <alignment horizontal="right" vertical="center"/>
    </xf>
    <xf numFmtId="38" fontId="24" fillId="8" borderId="25" xfId="1" applyFont="1" applyFill="1" applyBorder="1" applyAlignment="1" applyProtection="1">
      <alignment horizontal="right" vertical="center"/>
      <protection locked="0"/>
    </xf>
    <xf numFmtId="38" fontId="24" fillId="8" borderId="27" xfId="1" applyFont="1" applyFill="1" applyBorder="1" applyAlignment="1" applyProtection="1">
      <alignment horizontal="right" vertical="center"/>
      <protection locked="0"/>
    </xf>
    <xf numFmtId="38" fontId="24" fillId="0" borderId="25" xfId="1" applyFont="1" applyBorder="1" applyAlignment="1">
      <alignment horizontal="right" vertical="center"/>
    </xf>
    <xf numFmtId="38" fontId="24" fillId="0" borderId="27" xfId="1" applyFont="1" applyBorder="1" applyAlignment="1">
      <alignment horizontal="right" vertical="center"/>
    </xf>
    <xf numFmtId="0" fontId="9" fillId="0" borderId="25"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horizontal="center" vertical="center"/>
    </xf>
    <xf numFmtId="177" fontId="24" fillId="0" borderId="25" xfId="2" applyNumberFormat="1" applyFont="1" applyBorder="1" applyAlignment="1">
      <alignment horizontal="center" vertical="center"/>
    </xf>
    <xf numFmtId="177" fontId="24" fillId="0" borderId="26" xfId="2" applyNumberFormat="1" applyFont="1" applyBorder="1" applyAlignment="1">
      <alignment horizontal="center" vertical="center"/>
    </xf>
    <xf numFmtId="0" fontId="6" fillId="0" borderId="5" xfId="0" applyFont="1" applyBorder="1" applyAlignment="1">
      <alignment horizontal="left" vertical="top" indent="4"/>
    </xf>
    <xf numFmtId="0" fontId="6" fillId="0" borderId="6" xfId="0" applyFont="1" applyBorder="1" applyAlignment="1">
      <alignment horizontal="left" vertical="top" indent="4"/>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justify" vertical="center"/>
    </xf>
    <xf numFmtId="0" fontId="5" fillId="0" borderId="12" xfId="0" applyFont="1" applyBorder="1" applyAlignment="1">
      <alignment horizontal="justify" vertical="center"/>
    </xf>
    <xf numFmtId="0" fontId="5" fillId="0" borderId="6" xfId="0" applyFont="1" applyBorder="1" applyAlignment="1">
      <alignment horizontal="justify" vertical="center"/>
    </xf>
    <xf numFmtId="3" fontId="9" fillId="0" borderId="5" xfId="0" applyNumberFormat="1" applyFont="1" applyBorder="1">
      <alignment vertical="center"/>
    </xf>
    <xf numFmtId="0" fontId="9" fillId="0" borderId="6" xfId="0" applyFont="1" applyBorder="1">
      <alignment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xf>
    <xf numFmtId="38" fontId="9" fillId="0" borderId="9" xfId="0" applyNumberFormat="1" applyFont="1" applyBorder="1">
      <alignment vertical="center"/>
    </xf>
    <xf numFmtId="0" fontId="9" fillId="0" borderId="10" xfId="0" applyFont="1" applyBorder="1">
      <alignmen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horizontal="left" vertical="top" indent="4"/>
    </xf>
    <xf numFmtId="0" fontId="6" fillId="0" borderId="4" xfId="0" applyFont="1" applyBorder="1" applyAlignment="1">
      <alignment horizontal="left" vertical="top" indent="4"/>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176" fontId="9" fillId="2" borderId="7" xfId="0" applyNumberFormat="1" applyFont="1" applyFill="1" applyBorder="1" applyAlignment="1">
      <alignment horizontal="right" vertical="center"/>
    </xf>
    <xf numFmtId="0" fontId="9" fillId="2" borderId="8" xfId="0" applyFont="1" applyFill="1" applyBorder="1" applyAlignment="1">
      <alignment horizontal="right" vertical="center"/>
    </xf>
    <xf numFmtId="176" fontId="9" fillId="0" borderId="7" xfId="0" applyNumberFormat="1" applyFont="1" applyBorder="1" applyAlignment="1">
      <alignment horizontal="right" vertical="center"/>
    </xf>
    <xf numFmtId="176" fontId="9" fillId="0" borderId="8" xfId="0" applyNumberFormat="1" applyFont="1" applyBorder="1" applyAlignment="1">
      <alignment horizontal="right" vertical="center"/>
    </xf>
    <xf numFmtId="38" fontId="9" fillId="0" borderId="7" xfId="1" applyFont="1" applyBorder="1" applyAlignment="1">
      <alignment vertical="center"/>
    </xf>
    <xf numFmtId="38" fontId="9" fillId="0" borderId="8" xfId="1" applyFont="1" applyBorder="1" applyAlignment="1">
      <alignment vertical="center"/>
    </xf>
    <xf numFmtId="0" fontId="7" fillId="0" borderId="12" xfId="0" applyFont="1" applyBorder="1" applyAlignment="1">
      <alignment horizontal="center" vertical="top"/>
    </xf>
    <xf numFmtId="0" fontId="8" fillId="0" borderId="12" xfId="0" applyFont="1" applyBorder="1" applyAlignment="1" applyProtection="1">
      <alignment horizontal="center" vertical="top"/>
      <protection locked="0"/>
    </xf>
    <xf numFmtId="0" fontId="8" fillId="0" borderId="11" xfId="0" applyFont="1" applyBorder="1" applyAlignment="1" applyProtection="1">
      <alignment horizontal="center" vertical="top"/>
      <protection locked="0"/>
    </xf>
    <xf numFmtId="176" fontId="5" fillId="0" borderId="7" xfId="0" applyNumberFormat="1" applyFont="1" applyBorder="1" applyAlignment="1">
      <alignment horizontal="right" vertical="center"/>
    </xf>
    <xf numFmtId="176" fontId="5" fillId="0" borderId="8" xfId="0" applyNumberFormat="1" applyFont="1" applyBorder="1" applyAlignment="1">
      <alignment horizontal="right" vertical="center"/>
    </xf>
    <xf numFmtId="0" fontId="5" fillId="0" borderId="9" xfId="5" applyFont="1" applyBorder="1" applyAlignment="1">
      <alignment horizontal="center" vertical="center" wrapText="1"/>
    </xf>
    <xf numFmtId="0" fontId="5" fillId="0" borderId="10" xfId="5" applyFont="1" applyBorder="1" applyAlignment="1">
      <alignment horizontal="center" vertical="center" wrapText="1"/>
    </xf>
    <xf numFmtId="0" fontId="5" fillId="0" borderId="5" xfId="5" applyFont="1" applyBorder="1" applyAlignment="1" applyProtection="1">
      <alignment horizontal="center" vertical="center"/>
      <protection locked="0"/>
    </xf>
    <xf numFmtId="0" fontId="5" fillId="0" borderId="12" xfId="5" applyFont="1" applyAlignment="1" applyProtection="1">
      <alignment horizontal="center" vertical="center"/>
      <protection locked="0"/>
    </xf>
    <xf numFmtId="0" fontId="5" fillId="0" borderId="6" xfId="5" applyFont="1" applyBorder="1" applyAlignment="1" applyProtection="1">
      <alignment horizontal="center" vertical="center"/>
      <protection locked="0"/>
    </xf>
    <xf numFmtId="0" fontId="5" fillId="0" borderId="5" xfId="5" applyFont="1" applyBorder="1" applyAlignment="1" applyProtection="1">
      <alignment horizontal="center" vertical="center" wrapText="1"/>
      <protection locked="0"/>
    </xf>
    <xf numFmtId="0" fontId="5" fillId="0" borderId="12" xfId="5" applyFont="1" applyAlignment="1" applyProtection="1">
      <alignment horizontal="center" vertical="center" wrapText="1"/>
      <protection locked="0"/>
    </xf>
    <xf numFmtId="0" fontId="7" fillId="0" borderId="12" xfId="5" applyFont="1" applyAlignment="1">
      <alignment horizontal="center" vertical="top"/>
    </xf>
    <xf numFmtId="0" fontId="5" fillId="0" borderId="3" xfId="5" applyFont="1" applyBorder="1" applyAlignment="1" applyProtection="1">
      <alignment horizontal="center" vertical="center"/>
      <protection locked="0"/>
    </xf>
    <xf numFmtId="0" fontId="5" fillId="0" borderId="1" xfId="5" applyFont="1" applyBorder="1" applyAlignment="1" applyProtection="1">
      <alignment horizontal="center" vertical="center"/>
      <protection locked="0"/>
    </xf>
    <xf numFmtId="0" fontId="5" fillId="0" borderId="7" xfId="5" applyFont="1" applyBorder="1" applyAlignment="1">
      <alignment horizontal="center" vertical="center"/>
    </xf>
    <xf numFmtId="0" fontId="5" fillId="0" borderId="8" xfId="5" applyFont="1" applyBorder="1" applyAlignment="1">
      <alignment horizontal="center" vertical="center"/>
    </xf>
    <xf numFmtId="0" fontId="5" fillId="0" borderId="3" xfId="5" applyFont="1" applyBorder="1" applyAlignment="1">
      <alignment horizontal="center" vertical="center"/>
    </xf>
    <xf numFmtId="0" fontId="5" fillId="0" borderId="4" xfId="5" applyFont="1" applyBorder="1" applyAlignment="1" applyProtection="1">
      <alignment horizontal="center" vertical="center"/>
      <protection locked="0"/>
    </xf>
    <xf numFmtId="0" fontId="5" fillId="0" borderId="6" xfId="5" applyFont="1" applyBorder="1" applyAlignment="1" applyProtection="1">
      <alignment horizontal="center" vertical="center" wrapText="1"/>
      <protection locked="0"/>
    </xf>
    <xf numFmtId="0" fontId="5" fillId="0" borderId="9" xfId="5" applyFont="1" applyBorder="1" applyAlignment="1">
      <alignment horizontal="center" vertical="center"/>
    </xf>
    <xf numFmtId="0" fontId="5" fillId="0" borderId="10" xfId="5" applyFont="1" applyBorder="1" applyAlignment="1">
      <alignment horizontal="center" vertical="center"/>
    </xf>
    <xf numFmtId="0" fontId="5" fillId="0" borderId="5" xfId="5" applyFont="1" applyBorder="1" applyAlignment="1">
      <alignment horizontal="center" vertical="center"/>
    </xf>
    <xf numFmtId="0" fontId="5" fillId="0" borderId="12" xfId="5" applyFont="1" applyAlignment="1">
      <alignment horizontal="center" vertical="center"/>
    </xf>
    <xf numFmtId="0" fontId="5" fillId="0" borderId="6" xfId="5" applyFont="1" applyBorder="1" applyAlignment="1">
      <alignment horizontal="center" vertical="center"/>
    </xf>
    <xf numFmtId="0" fontId="7" fillId="0" borderId="12" xfId="5" applyFont="1" applyAlignment="1">
      <alignment horizontal="center" vertical="center"/>
    </xf>
    <xf numFmtId="0" fontId="5" fillId="0" borderId="7" xfId="5" applyFont="1" applyBorder="1" applyAlignment="1">
      <alignment horizontal="left" indent="8"/>
    </xf>
    <xf numFmtId="0" fontId="5" fillId="0" borderId="8" xfId="5" applyFont="1" applyBorder="1" applyAlignment="1">
      <alignment horizontal="left" indent="8"/>
    </xf>
    <xf numFmtId="0" fontId="5" fillId="0" borderId="4" xfId="5" applyFont="1" applyBorder="1" applyAlignment="1">
      <alignment horizontal="center" vertical="center"/>
    </xf>
    <xf numFmtId="38" fontId="6" fillId="3" borderId="9" xfId="4" applyFont="1" applyFill="1" applyBorder="1" applyAlignment="1" applyProtection="1">
      <alignment horizontal="center" vertical="center" shrinkToFit="1"/>
    </xf>
    <xf numFmtId="38" fontId="6" fillId="3" borderId="10" xfId="4" applyFont="1" applyFill="1" applyBorder="1" applyAlignment="1" applyProtection="1">
      <alignment horizontal="center" vertical="center" shrinkToFit="1"/>
    </xf>
    <xf numFmtId="38" fontId="6" fillId="6" borderId="37" xfId="4" applyFont="1" applyFill="1" applyBorder="1" applyAlignment="1">
      <alignment horizontal="center" vertical="center"/>
    </xf>
    <xf numFmtId="38" fontId="6" fillId="6" borderId="34" xfId="4" applyFont="1" applyFill="1" applyBorder="1" applyAlignment="1">
      <alignment horizontal="center" vertical="center"/>
    </xf>
    <xf numFmtId="38" fontId="6" fillId="6" borderId="36" xfId="4" applyFont="1" applyFill="1" applyBorder="1" applyAlignment="1">
      <alignment horizontal="center" vertical="center"/>
    </xf>
    <xf numFmtId="38" fontId="6" fillId="5" borderId="35" xfId="4" applyFont="1" applyFill="1" applyBorder="1" applyAlignment="1">
      <alignment horizontal="center" vertical="center"/>
    </xf>
    <xf numFmtId="38" fontId="6" fillId="5" borderId="34" xfId="4" applyFont="1" applyFill="1" applyBorder="1" applyAlignment="1">
      <alignment horizontal="center" vertical="center"/>
    </xf>
    <xf numFmtId="38" fontId="6" fillId="5" borderId="33" xfId="4" applyFont="1" applyFill="1" applyBorder="1" applyAlignment="1">
      <alignment horizontal="center" vertical="center"/>
    </xf>
    <xf numFmtId="38" fontId="6" fillId="0" borderId="3" xfId="4" applyFont="1" applyFill="1" applyBorder="1" applyAlignment="1">
      <alignment horizontal="center" vertical="center" shrinkToFit="1"/>
    </xf>
    <xf numFmtId="38" fontId="6" fillId="0" borderId="4" xfId="4" applyFont="1" applyFill="1" applyBorder="1" applyAlignment="1">
      <alignment horizontal="center" vertical="center" shrinkToFit="1"/>
    </xf>
    <xf numFmtId="38" fontId="6" fillId="0" borderId="9" xfId="4" applyFont="1" applyFill="1" applyBorder="1" applyAlignment="1">
      <alignment horizontal="center" vertical="center" shrinkToFit="1"/>
    </xf>
    <xf numFmtId="38" fontId="6" fillId="0" borderId="10" xfId="4" applyFont="1" applyFill="1" applyBorder="1" applyAlignment="1">
      <alignment horizontal="center" vertical="center" shrinkToFit="1"/>
    </xf>
    <xf numFmtId="38" fontId="18" fillId="0" borderId="9" xfId="4" applyFont="1" applyFill="1" applyBorder="1" applyAlignment="1">
      <alignment horizontal="center" vertical="center" shrinkToFit="1"/>
    </xf>
    <xf numFmtId="38" fontId="18" fillId="0" borderId="10" xfId="4" applyFont="1" applyFill="1" applyBorder="1" applyAlignment="1">
      <alignment horizontal="center" vertical="center" shrinkToFit="1"/>
    </xf>
  </cellXfs>
  <cellStyles count="7">
    <cellStyle name="パーセント" xfId="2" builtinId="5"/>
    <cellStyle name="桁区切り" xfId="1" builtinId="6"/>
    <cellStyle name="桁区切り 2" xfId="4" xr:uid="{1C124DEE-C45E-463D-BDD4-001914B635B8}"/>
    <cellStyle name="桁区切り 3" xfId="6" xr:uid="{7253C718-71DC-4BE7-8A28-89C8D0B3DDA2}"/>
    <cellStyle name="標準" xfId="0" builtinId="0"/>
    <cellStyle name="標準 2" xfId="3" xr:uid="{21D8588A-B994-4226-9A26-8316DBC2FF03}"/>
    <cellStyle name="標準 3" xfId="5" xr:uid="{2B395FD4-FA68-472F-9F5F-1E4DE34040DE}"/>
  </cellStyles>
  <dxfs count="0"/>
  <tableStyles count="0" defaultTableStyle="TableStyleMedium2" defaultPivotStyle="PivotStyleLight16"/>
  <colors>
    <mruColors>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1226820</xdr:colOff>
      <xdr:row>18</xdr:row>
      <xdr:rowOff>184786</xdr:rowOff>
    </xdr:from>
    <xdr:to>
      <xdr:col>9</xdr:col>
      <xdr:colOff>268026</xdr:colOff>
      <xdr:row>28</xdr:row>
      <xdr:rowOff>70486</xdr:rowOff>
    </xdr:to>
    <xdr:sp macro="" textlink="">
      <xdr:nvSpPr>
        <xdr:cNvPr id="3" name="テキスト ボックス 2">
          <a:extLst>
            <a:ext uri="{FF2B5EF4-FFF2-40B4-BE49-F238E27FC236}">
              <a16:creationId xmlns:a16="http://schemas.microsoft.com/office/drawing/2014/main" id="{54CAACF7-9F90-4D48-B8B7-33D207B91EAE}"/>
            </a:ext>
          </a:extLst>
        </xdr:cNvPr>
        <xdr:cNvSpPr txBox="1"/>
      </xdr:nvSpPr>
      <xdr:spPr>
        <a:xfrm>
          <a:off x="1531620" y="4093846"/>
          <a:ext cx="5289606" cy="1943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注意点：「労働投入量」の入力について</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・時間単位の入力が難しい場合は、人数でも構いません。その場合は単位を「人」に変えてください。</a:t>
          </a:r>
          <a:endParaRPr kumimoji="1" lang="en-US" altLang="ja-JP" sz="1100">
            <a:solidFill>
              <a:srgbClr val="FF0000"/>
            </a:solidFill>
          </a:endParaRPr>
        </a:p>
        <a:p>
          <a:r>
            <a:rPr kumimoji="1" lang="ja-JP" altLang="en-US" sz="1100">
              <a:solidFill>
                <a:srgbClr val="FF0000"/>
              </a:solidFill>
            </a:rPr>
            <a:t>・スマート農業技術の活用により生産規模拡を大しても労働時間は維持できるという考え方でも構いませんし、生産規模拡大により労働時間が若干増えるという考え方でも構いません。</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9</xdr:col>
      <xdr:colOff>438150</xdr:colOff>
      <xdr:row>9</xdr:row>
      <xdr:rowOff>76200</xdr:rowOff>
    </xdr:from>
    <xdr:to>
      <xdr:col>15</xdr:col>
      <xdr:colOff>447675</xdr:colOff>
      <xdr:row>10</xdr:row>
      <xdr:rowOff>180975</xdr:rowOff>
    </xdr:to>
    <xdr:sp macro="" textlink="">
      <xdr:nvSpPr>
        <xdr:cNvPr id="2" name="吹き出し: 角を丸めた四角形 1">
          <a:extLst>
            <a:ext uri="{FF2B5EF4-FFF2-40B4-BE49-F238E27FC236}">
              <a16:creationId xmlns:a16="http://schemas.microsoft.com/office/drawing/2014/main" id="{ED21DD0D-6E27-AB73-B87E-0828E757AF49}"/>
            </a:ext>
          </a:extLst>
        </xdr:cNvPr>
        <xdr:cNvSpPr/>
      </xdr:nvSpPr>
      <xdr:spPr>
        <a:xfrm>
          <a:off x="6810375" y="2057400"/>
          <a:ext cx="3667125" cy="409575"/>
        </a:xfrm>
        <a:prstGeom prst="wedgeRoundRectCallout">
          <a:avLst>
            <a:gd name="adj1" fmla="val -62574"/>
            <a:gd name="adj2" fmla="val 9505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＜使い方＞に従って入力すると数値が変わります</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314325</xdr:rowOff>
    </xdr:from>
    <xdr:to>
      <xdr:col>2</xdr:col>
      <xdr:colOff>228601</xdr:colOff>
      <xdr:row>3</xdr:row>
      <xdr:rowOff>161925</xdr:rowOff>
    </xdr:to>
    <xdr:sp macro="" textlink="">
      <xdr:nvSpPr>
        <xdr:cNvPr id="4" name="テキスト ボックス 3">
          <a:extLst>
            <a:ext uri="{FF2B5EF4-FFF2-40B4-BE49-F238E27FC236}">
              <a16:creationId xmlns:a16="http://schemas.microsoft.com/office/drawing/2014/main" id="{41903FCE-2625-43A5-8B81-4897A72ECE12}"/>
            </a:ext>
          </a:extLst>
        </xdr:cNvPr>
        <xdr:cNvSpPr txBox="1"/>
      </xdr:nvSpPr>
      <xdr:spPr>
        <a:xfrm>
          <a:off x="1" y="314325"/>
          <a:ext cx="2400300" cy="8001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①計画対象品目における現況年度の「売上高」を入力してください。</a:t>
          </a:r>
          <a:endParaRPr kumimoji="1" lang="en-US" altLang="ja-JP" sz="1100">
            <a:solidFill>
              <a:srgbClr val="FF0000"/>
            </a:solidFill>
          </a:endParaRPr>
        </a:p>
      </xdr:txBody>
    </xdr:sp>
    <xdr:clientData/>
  </xdr:twoCellAnchor>
  <xdr:twoCellAnchor>
    <xdr:from>
      <xdr:col>2</xdr:col>
      <xdr:colOff>228601</xdr:colOff>
      <xdr:row>2</xdr:row>
      <xdr:rowOff>9525</xdr:rowOff>
    </xdr:from>
    <xdr:to>
      <xdr:col>4</xdr:col>
      <xdr:colOff>123825</xdr:colOff>
      <xdr:row>6</xdr:row>
      <xdr:rowOff>238125</xdr:rowOff>
    </xdr:to>
    <xdr:cxnSp macro="">
      <xdr:nvCxnSpPr>
        <xdr:cNvPr id="7" name="直線矢印コネクタ 6">
          <a:extLst>
            <a:ext uri="{FF2B5EF4-FFF2-40B4-BE49-F238E27FC236}">
              <a16:creationId xmlns:a16="http://schemas.microsoft.com/office/drawing/2014/main" id="{C4F967CD-7591-F29E-D115-52C31ABE1CD8}"/>
            </a:ext>
          </a:extLst>
        </xdr:cNvPr>
        <xdr:cNvCxnSpPr>
          <a:stCxn id="4" idx="3"/>
        </xdr:cNvCxnSpPr>
      </xdr:nvCxnSpPr>
      <xdr:spPr>
        <a:xfrm>
          <a:off x="2400301" y="714375"/>
          <a:ext cx="1257299" cy="1419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390525</xdr:colOff>
      <xdr:row>2</xdr:row>
      <xdr:rowOff>190500</xdr:rowOff>
    </xdr:from>
    <xdr:to>
      <xdr:col>18</xdr:col>
      <xdr:colOff>390525</xdr:colOff>
      <xdr:row>5</xdr:row>
      <xdr:rowOff>9525</xdr:rowOff>
    </xdr:to>
    <xdr:sp macro="" textlink="">
      <xdr:nvSpPr>
        <xdr:cNvPr id="2" name="テキスト ボックス 1">
          <a:extLst>
            <a:ext uri="{FF2B5EF4-FFF2-40B4-BE49-F238E27FC236}">
              <a16:creationId xmlns:a16="http://schemas.microsoft.com/office/drawing/2014/main" id="{EB90BA7D-C1AC-40B9-95A6-DF8A345EAD7F}"/>
            </a:ext>
          </a:extLst>
        </xdr:cNvPr>
        <xdr:cNvSpPr txBox="1"/>
      </xdr:nvSpPr>
      <xdr:spPr>
        <a:xfrm>
          <a:off x="13496925" y="952500"/>
          <a:ext cx="2400300" cy="6000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②シート</a:t>
          </a:r>
          <a:r>
            <a:rPr kumimoji="1" lang="en-US" altLang="ja-JP" sz="1100">
              <a:solidFill>
                <a:srgbClr val="FF0000"/>
              </a:solidFill>
            </a:rPr>
            <a:t>4</a:t>
          </a:r>
          <a:r>
            <a:rPr kumimoji="1" lang="ja-JP" altLang="en-US" sz="1100">
              <a:solidFill>
                <a:srgbClr val="FF0000"/>
              </a:solidFill>
            </a:rPr>
            <a:t>記入により、自動的に算出されます。</a:t>
          </a:r>
          <a:endParaRPr kumimoji="1" lang="en-US" altLang="ja-JP" sz="1100">
            <a:solidFill>
              <a:srgbClr val="FF0000"/>
            </a:solidFill>
          </a:endParaRPr>
        </a:p>
      </xdr:txBody>
    </xdr:sp>
    <xdr:clientData/>
  </xdr:twoCellAnchor>
  <xdr:twoCellAnchor>
    <xdr:from>
      <xdr:col>12</xdr:col>
      <xdr:colOff>1076325</xdr:colOff>
      <xdr:row>3</xdr:row>
      <xdr:rowOff>242888</xdr:rowOff>
    </xdr:from>
    <xdr:to>
      <xdr:col>15</xdr:col>
      <xdr:colOff>390525</xdr:colOff>
      <xdr:row>6</xdr:row>
      <xdr:rowOff>57150</xdr:rowOff>
    </xdr:to>
    <xdr:cxnSp macro="">
      <xdr:nvCxnSpPr>
        <xdr:cNvPr id="12" name="直線矢印コネクタ 11">
          <a:extLst>
            <a:ext uri="{FF2B5EF4-FFF2-40B4-BE49-F238E27FC236}">
              <a16:creationId xmlns:a16="http://schemas.microsoft.com/office/drawing/2014/main" id="{4F450192-8A03-459A-AB95-3703124C828D}"/>
            </a:ext>
          </a:extLst>
        </xdr:cNvPr>
        <xdr:cNvCxnSpPr>
          <a:stCxn id="2" idx="1"/>
        </xdr:cNvCxnSpPr>
      </xdr:nvCxnSpPr>
      <xdr:spPr>
        <a:xfrm flipH="1">
          <a:off x="11401425" y="1252538"/>
          <a:ext cx="2095500" cy="6334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xdr:colOff>
      <xdr:row>0</xdr:row>
      <xdr:rowOff>38101</xdr:rowOff>
    </xdr:from>
    <xdr:to>
      <xdr:col>3</xdr:col>
      <xdr:colOff>971550</xdr:colOff>
      <xdr:row>1</xdr:row>
      <xdr:rowOff>0</xdr:rowOff>
    </xdr:to>
    <xdr:sp macro="" textlink="">
      <xdr:nvSpPr>
        <xdr:cNvPr id="2" name="テキスト ボックス 1">
          <a:extLst>
            <a:ext uri="{FF2B5EF4-FFF2-40B4-BE49-F238E27FC236}">
              <a16:creationId xmlns:a16="http://schemas.microsoft.com/office/drawing/2014/main" id="{C393AC6A-12F8-440C-B934-9439E845799D}"/>
            </a:ext>
          </a:extLst>
        </xdr:cNvPr>
        <xdr:cNvSpPr txBox="1"/>
      </xdr:nvSpPr>
      <xdr:spPr>
        <a:xfrm>
          <a:off x="53340" y="38101"/>
          <a:ext cx="4385310" cy="6572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rgbClr val="FF0000"/>
              </a:solidFill>
              <a:effectLst/>
              <a:latin typeface="+mn-lt"/>
              <a:ea typeface="+mn-ea"/>
              <a:cs typeface="+mn-cs"/>
            </a:rPr>
            <a:t>現況年度の数字を</a:t>
          </a:r>
          <a:r>
            <a:rPr kumimoji="1" lang="ja-JP" altLang="en-US" sz="1100">
              <a:solidFill>
                <a:srgbClr val="FF0000"/>
              </a:solidFill>
              <a:effectLst/>
              <a:latin typeface="+mn-lt"/>
              <a:ea typeface="+mn-ea"/>
              <a:cs typeface="+mn-cs"/>
            </a:rPr>
            <a:t>赤枠内に記入してください。</a:t>
          </a:r>
          <a:endParaRPr lang="ja-JP" altLang="ja-JP">
            <a:solidFill>
              <a:srgbClr val="FF0000"/>
            </a:solidFill>
            <a:effectLst/>
          </a:endParaRPr>
        </a:p>
        <a:p>
          <a:r>
            <a:rPr kumimoji="1" lang="ja-JP" altLang="ja-JP" sz="1100">
              <a:solidFill>
                <a:srgbClr val="FF0000"/>
              </a:solidFill>
              <a:effectLst/>
              <a:latin typeface="+mn-lt"/>
              <a:ea typeface="+mn-ea"/>
              <a:cs typeface="+mn-cs"/>
            </a:rPr>
            <a:t>シート４の入力後に、目標年度の額が自動計算されます。</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85724</xdr:colOff>
      <xdr:row>0</xdr:row>
      <xdr:rowOff>142875</xdr:rowOff>
    </xdr:from>
    <xdr:to>
      <xdr:col>5</xdr:col>
      <xdr:colOff>0</xdr:colOff>
      <xdr:row>0</xdr:row>
      <xdr:rowOff>752475</xdr:rowOff>
    </xdr:to>
    <xdr:sp macro="" textlink="">
      <xdr:nvSpPr>
        <xdr:cNvPr id="2" name="テキスト ボックス 1">
          <a:extLst>
            <a:ext uri="{FF2B5EF4-FFF2-40B4-BE49-F238E27FC236}">
              <a16:creationId xmlns:a16="http://schemas.microsoft.com/office/drawing/2014/main" id="{5908138E-138A-40B6-B267-CD13F25116A1}"/>
            </a:ext>
          </a:extLst>
        </xdr:cNvPr>
        <xdr:cNvSpPr txBox="1"/>
      </xdr:nvSpPr>
      <xdr:spPr>
        <a:xfrm>
          <a:off x="87629" y="140970"/>
          <a:ext cx="2960371" cy="285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rgbClr val="FF0000"/>
              </a:solidFill>
              <a:effectLst/>
              <a:latin typeface="+mn-lt"/>
              <a:ea typeface="+mn-ea"/>
              <a:cs typeface="+mn-cs"/>
            </a:rPr>
            <a:t>現況年度の数字を赤枠内に記入してください。</a:t>
          </a:r>
          <a:endParaRPr lang="ja-JP" altLang="ja-JP">
            <a:solidFill>
              <a:srgbClr val="FF0000"/>
            </a:solidFill>
            <a:effectLst/>
          </a:endParaRPr>
        </a:p>
        <a:p>
          <a:r>
            <a:rPr kumimoji="1" lang="ja-JP" altLang="en-US" sz="1100">
              <a:solidFill>
                <a:srgbClr val="FF0000"/>
              </a:solidFill>
            </a:rPr>
            <a:t>シート４の入力後に、目標年度の額が自動計算されます。</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248479</xdr:colOff>
      <xdr:row>8</xdr:row>
      <xdr:rowOff>76448</xdr:rowOff>
    </xdr:from>
    <xdr:to>
      <xdr:col>21</xdr:col>
      <xdr:colOff>70073</xdr:colOff>
      <xdr:row>19</xdr:row>
      <xdr:rowOff>109579</xdr:rowOff>
    </xdr:to>
    <xdr:sp macro="" textlink="">
      <xdr:nvSpPr>
        <xdr:cNvPr id="2" name="テキスト ボックス 1">
          <a:extLst>
            <a:ext uri="{FF2B5EF4-FFF2-40B4-BE49-F238E27FC236}">
              <a16:creationId xmlns:a16="http://schemas.microsoft.com/office/drawing/2014/main" id="{11F8F5B3-1A29-43A3-8088-EAF72482F9E2}"/>
            </a:ext>
          </a:extLst>
        </xdr:cNvPr>
        <xdr:cNvSpPr txBox="1"/>
      </xdr:nvSpPr>
      <xdr:spPr>
        <a:xfrm>
          <a:off x="8862392" y="1799231"/>
          <a:ext cx="5337811" cy="26752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u="sng">
              <a:solidFill>
                <a:srgbClr val="FF0000"/>
              </a:solidFill>
            </a:rPr>
            <a:t>計画対象品目</a:t>
          </a:r>
          <a:r>
            <a:rPr kumimoji="1" lang="ja-JP" altLang="en-US" sz="1100">
              <a:solidFill>
                <a:srgbClr val="FF0000"/>
              </a:solidFill>
            </a:rPr>
            <a:t>について、</a:t>
          </a:r>
          <a:r>
            <a:rPr kumimoji="1" lang="ja-JP" altLang="en-US" sz="1100" b="1" u="sng">
              <a:solidFill>
                <a:srgbClr val="FF0000"/>
              </a:solidFill>
            </a:rPr>
            <a:t>クリーム色のセル</a:t>
          </a:r>
          <a:r>
            <a:rPr kumimoji="1" lang="ja-JP" altLang="en-US" sz="1100">
              <a:solidFill>
                <a:srgbClr val="FF0000"/>
              </a:solidFill>
            </a:rPr>
            <a:t>に記入してください。</a:t>
          </a:r>
          <a:endParaRPr kumimoji="1" lang="en-US" altLang="ja-JP" sz="1100">
            <a:solidFill>
              <a:srgbClr val="FF0000"/>
            </a:solidFill>
          </a:endParaRPr>
        </a:p>
        <a:p>
          <a:r>
            <a:rPr kumimoji="1" lang="ja-JP" altLang="en-US" sz="1100">
              <a:solidFill>
                <a:srgbClr val="FF0000"/>
              </a:solidFill>
            </a:rPr>
            <a:t>（経営品目でなく、計画に取り組む品目だけです）</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①過去の実績を記入。</a:t>
          </a:r>
          <a:endParaRPr kumimoji="1" lang="en-US" altLang="ja-JP" sz="1100">
            <a:solidFill>
              <a:srgbClr val="FF0000"/>
            </a:solidFill>
          </a:endParaRPr>
        </a:p>
        <a:p>
          <a:r>
            <a:rPr kumimoji="1" lang="ja-JP" altLang="en-US" sz="1100">
              <a:solidFill>
                <a:srgbClr val="FF0000"/>
              </a:solidFill>
            </a:rPr>
            <a:t>②今後の計画を記入。考え方は以下のとおりです。</a:t>
          </a:r>
          <a:endParaRPr kumimoji="1" lang="en-US" altLang="ja-JP" sz="1100">
            <a:solidFill>
              <a:srgbClr val="FF0000"/>
            </a:solidFill>
          </a:endParaRPr>
        </a:p>
        <a:p>
          <a:r>
            <a:rPr kumimoji="1" lang="ja-JP" altLang="en-US" sz="1100">
              <a:solidFill>
                <a:srgbClr val="FF0000"/>
              </a:solidFill>
            </a:rPr>
            <a:t>・「単収」「単価」は過去実績の平均値を基本としてください</a:t>
          </a:r>
          <a:endParaRPr kumimoji="1" lang="en-US" altLang="ja-JP" sz="1100">
            <a:solidFill>
              <a:srgbClr val="FF0000"/>
            </a:solidFill>
          </a:endParaRPr>
        </a:p>
        <a:p>
          <a:r>
            <a:rPr kumimoji="1" lang="ja-JP" altLang="en-US" sz="1100">
              <a:solidFill>
                <a:srgbClr val="FF0000"/>
              </a:solidFill>
            </a:rPr>
            <a:t>　（外れ値があれば除いても構いません）。</a:t>
          </a:r>
          <a:endParaRPr kumimoji="1" lang="en-US" altLang="ja-JP" sz="1100">
            <a:solidFill>
              <a:srgbClr val="FF0000"/>
            </a:solidFill>
          </a:endParaRPr>
        </a:p>
        <a:p>
          <a:r>
            <a:rPr kumimoji="1" lang="ja-JP" altLang="en-US" sz="1100">
              <a:solidFill>
                <a:srgbClr val="FF0000"/>
              </a:solidFill>
            </a:rPr>
            <a:t>・「</a:t>
          </a:r>
          <a:r>
            <a:rPr kumimoji="1" lang="ja-JP" altLang="ja-JP" sz="1100">
              <a:solidFill>
                <a:srgbClr val="FF0000"/>
              </a:solidFill>
              <a:effectLst/>
              <a:latin typeface="+mn-lt"/>
              <a:ea typeface="+mn-ea"/>
              <a:cs typeface="+mn-cs"/>
            </a:rPr>
            <a:t>単収</a:t>
          </a:r>
          <a:r>
            <a:rPr kumimoji="1" lang="ja-JP" altLang="en-US" sz="1100">
              <a:solidFill>
                <a:srgbClr val="FF0000"/>
              </a:solidFill>
            </a:rPr>
            <a:t>」「単価」の数字は、５年間「同じ」数字を入力してください。</a:t>
          </a:r>
          <a:br>
            <a:rPr kumimoji="1" lang="en-US" altLang="ja-JP" sz="1100">
              <a:solidFill>
                <a:srgbClr val="FF0000"/>
              </a:solidFill>
            </a:rPr>
          </a:br>
          <a:r>
            <a:rPr kumimoji="1" lang="ja-JP" altLang="en-US" sz="1100">
              <a:solidFill>
                <a:srgbClr val="FF0000"/>
              </a:solidFill>
            </a:rPr>
            <a:t>　（上昇が見込まれる確実な要素があれば、この限りではありません）</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複数品目の場合は、生産品目②以降の欄に、同様に記載してください。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BC3E-48B5-4BD0-BE76-6B970ED60D49}">
  <sheetPr>
    <tabColor rgb="FF0070C0"/>
    <pageSetUpPr fitToPage="1"/>
  </sheetPr>
  <dimension ref="B1:K17"/>
  <sheetViews>
    <sheetView workbookViewId="0">
      <selection activeCell="F10" sqref="F10"/>
    </sheetView>
  </sheetViews>
  <sheetFormatPr defaultColWidth="9.140625" defaultRowHeight="16.5"/>
  <cols>
    <col min="1" max="1" width="4.42578125" style="4" customWidth="1"/>
    <col min="2" max="2" width="17.42578125" style="4" customWidth="1"/>
    <col min="3" max="3" width="12.7109375" style="4" customWidth="1"/>
    <col min="4" max="4" width="2.28515625" style="4" customWidth="1"/>
    <col min="5" max="5" width="9.28515625" style="4" customWidth="1"/>
    <col min="6" max="6" width="17.5703125" style="4" customWidth="1"/>
    <col min="7" max="7" width="9.28515625" style="4" customWidth="1"/>
    <col min="8" max="8" width="5.140625" style="4" customWidth="1"/>
    <col min="9" max="9" width="16.7109375" style="4" customWidth="1"/>
    <col min="10" max="16384" width="9.140625" style="4"/>
  </cols>
  <sheetData>
    <row r="1" spans="2:11" ht="6.75" customHeight="1"/>
    <row r="2" spans="2:11" ht="21.75" customHeight="1">
      <c r="B2" s="95" t="s">
        <v>132</v>
      </c>
    </row>
    <row r="3" spans="2:11" ht="11.25" customHeight="1">
      <c r="B3" s="90"/>
    </row>
    <row r="4" spans="2:11" ht="21.75" customHeight="1">
      <c r="B4" s="5" t="s">
        <v>104</v>
      </c>
    </row>
    <row r="5" spans="2:11" ht="19.5">
      <c r="B5" s="5" t="s">
        <v>105</v>
      </c>
    </row>
    <row r="6" spans="2:11" ht="19.5">
      <c r="B6" s="5" t="s">
        <v>114</v>
      </c>
    </row>
    <row r="7" spans="2:11" ht="19.5">
      <c r="B7" s="5" t="s">
        <v>113</v>
      </c>
    </row>
    <row r="9" spans="2:11" ht="19.5">
      <c r="B9" s="78"/>
      <c r="C9" s="226" t="s">
        <v>16</v>
      </c>
      <c r="D9" s="227"/>
      <c r="E9" s="228"/>
      <c r="F9" s="226" t="s">
        <v>17</v>
      </c>
      <c r="G9" s="228"/>
      <c r="H9" s="226" t="s">
        <v>18</v>
      </c>
      <c r="I9" s="228"/>
    </row>
    <row r="10" spans="2:11" ht="24">
      <c r="B10" s="85" t="s">
        <v>14</v>
      </c>
      <c r="C10" s="220">
        <f>ROUNDDOWN('シート１（損益計算書）'!C23,-3)</f>
        <v>3800000</v>
      </c>
      <c r="D10" s="221"/>
      <c r="E10" s="81" t="s">
        <v>19</v>
      </c>
      <c r="F10" s="92">
        <f>ROUNDDOWN('シート１（損益計算書）'!K23,-5)</f>
        <v>-83800000</v>
      </c>
      <c r="G10" s="81" t="s">
        <v>19</v>
      </c>
      <c r="H10" s="229">
        <f>(F10-C10)/C10</f>
        <v>-23.05263157894737</v>
      </c>
      <c r="I10" s="230"/>
    </row>
    <row r="11" spans="2:11" ht="24">
      <c r="B11" s="85" t="s">
        <v>20</v>
      </c>
      <c r="C11" s="222">
        <v>10000</v>
      </c>
      <c r="D11" s="223"/>
      <c r="E11" s="154" t="s">
        <v>21</v>
      </c>
      <c r="F11" s="153">
        <v>10000</v>
      </c>
      <c r="G11" s="154" t="s">
        <v>21</v>
      </c>
      <c r="H11" s="229">
        <f>(F11-C11)/C11</f>
        <v>0</v>
      </c>
      <c r="I11" s="230"/>
    </row>
    <row r="12" spans="2:11" ht="25.5">
      <c r="B12" s="85" t="s">
        <v>22</v>
      </c>
      <c r="C12" s="224">
        <f>C10/C11</f>
        <v>380</v>
      </c>
      <c r="D12" s="225"/>
      <c r="E12" s="82" t="s">
        <v>23</v>
      </c>
      <c r="F12" s="93">
        <f>F10/F11</f>
        <v>-8380</v>
      </c>
      <c r="G12" s="82" t="s">
        <v>23</v>
      </c>
      <c r="H12" s="218">
        <f>(F12-C12)/C12</f>
        <v>-23.05263157894737</v>
      </c>
      <c r="I12" s="219"/>
      <c r="J12" s="91" t="str">
        <f>IF(H12&gt;=0.05,"OK","NG")</f>
        <v>NG</v>
      </c>
    </row>
    <row r="14" spans="2:11">
      <c r="B14" s="4" t="s">
        <v>133</v>
      </c>
      <c r="F14" s="174" t="s">
        <v>100</v>
      </c>
      <c r="I14" s="174" t="s">
        <v>138</v>
      </c>
    </row>
    <row r="15" spans="2:11" ht="33">
      <c r="B15" s="172" t="s">
        <v>136</v>
      </c>
      <c r="C15" s="176">
        <v>0.05</v>
      </c>
      <c r="D15" s="216" t="s">
        <v>134</v>
      </c>
      <c r="E15" s="217"/>
      <c r="F15" s="175">
        <f>C12</f>
        <v>380</v>
      </c>
      <c r="G15" s="173" t="s">
        <v>23</v>
      </c>
      <c r="H15" s="178" t="s">
        <v>137</v>
      </c>
      <c r="I15" s="177">
        <f>(F15*1.05)</f>
        <v>399</v>
      </c>
      <c r="J15" s="82" t="s">
        <v>23</v>
      </c>
      <c r="K15" s="4" t="s">
        <v>135</v>
      </c>
    </row>
    <row r="16" spans="2:11" ht="33">
      <c r="B16" s="172" t="s">
        <v>136</v>
      </c>
      <c r="C16" s="176">
        <v>0.1</v>
      </c>
      <c r="D16" s="216" t="s">
        <v>134</v>
      </c>
      <c r="E16" s="217"/>
      <c r="F16" s="175">
        <f>C12</f>
        <v>380</v>
      </c>
      <c r="G16" s="173" t="s">
        <v>23</v>
      </c>
      <c r="H16" s="178" t="s">
        <v>137</v>
      </c>
      <c r="I16" s="177">
        <f>(F16*1.1)</f>
        <v>418.00000000000006</v>
      </c>
      <c r="J16" s="82" t="s">
        <v>23</v>
      </c>
      <c r="K16" s="4" t="s">
        <v>135</v>
      </c>
    </row>
    <row r="17" spans="2:11" ht="33">
      <c r="B17" s="172" t="s">
        <v>136</v>
      </c>
      <c r="C17" s="176">
        <v>0.2</v>
      </c>
      <c r="D17" s="216" t="s">
        <v>134</v>
      </c>
      <c r="E17" s="217"/>
      <c r="F17" s="175">
        <f>C12</f>
        <v>380</v>
      </c>
      <c r="G17" s="173" t="s">
        <v>23</v>
      </c>
      <c r="H17" s="178" t="s">
        <v>137</v>
      </c>
      <c r="I17" s="177">
        <f>(F17*1.2)</f>
        <v>456</v>
      </c>
      <c r="J17" s="82" t="s">
        <v>23</v>
      </c>
      <c r="K17" s="4" t="s">
        <v>135</v>
      </c>
    </row>
  </sheetData>
  <sheetProtection algorithmName="SHA-512" hashValue="EwkAx6N8zaLQrvb5yLeYKYhGs+pbV5O1Lf2198t1HR3XA/X1IllrGlnLp99SfHfB7tCXSeFWkM0PWFANlL9r/A==" saltValue="8EfBx1/wYBmFElQj6hgcUQ==" spinCount="100000" sheet="1" objects="1" scenarios="1"/>
  <mergeCells count="12">
    <mergeCell ref="C9:E9"/>
    <mergeCell ref="F9:G9"/>
    <mergeCell ref="H9:I9"/>
    <mergeCell ref="H10:I10"/>
    <mergeCell ref="H11:I11"/>
    <mergeCell ref="D15:E15"/>
    <mergeCell ref="D16:E16"/>
    <mergeCell ref="D17:E17"/>
    <mergeCell ref="H12:I12"/>
    <mergeCell ref="C10:D10"/>
    <mergeCell ref="C11:D11"/>
    <mergeCell ref="C12:D12"/>
  </mergeCells>
  <phoneticPr fontId="3"/>
  <pageMargins left="0.7" right="0.7" top="0.75" bottom="0.75" header="0.3" footer="0.3"/>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33"/>
  <sheetViews>
    <sheetView view="pageBreakPreview" topLeftCell="A8" zoomScaleNormal="100" zoomScaleSheetLayoutView="100" workbookViewId="0">
      <selection activeCell="E43" sqref="E43"/>
    </sheetView>
  </sheetViews>
  <sheetFormatPr defaultRowHeight="12.75"/>
  <cols>
    <col min="2" max="2" width="23.42578125"/>
    <col min="3" max="3" width="14" customWidth="1"/>
    <col min="4" max="4" width="6.42578125" customWidth="1"/>
    <col min="5" max="5" width="19.28515625" customWidth="1"/>
    <col min="6" max="6" width="6.28515625" customWidth="1"/>
    <col min="7" max="7" width="17" customWidth="1"/>
    <col min="9" max="9" width="9.85546875" customWidth="1"/>
    <col min="10" max="10" width="15.28515625" customWidth="1"/>
    <col min="11" max="11" width="16.140625" customWidth="1"/>
    <col min="12" max="12" width="11.5703125" customWidth="1"/>
    <col min="13" max="13" width="18.5703125" customWidth="1"/>
    <col min="14" max="14" width="8" customWidth="1"/>
    <col min="15" max="15" width="14.7109375" customWidth="1"/>
    <col min="16" max="16" width="11.5703125" customWidth="1"/>
    <col min="18" max="18" width="15.28515625" customWidth="1"/>
    <col min="19" max="19" width="11.7109375" customWidth="1"/>
  </cols>
  <sheetData>
    <row r="1" spans="2:19" ht="30">
      <c r="B1" s="4"/>
      <c r="C1" s="263" t="s">
        <v>99</v>
      </c>
      <c r="D1" s="263"/>
      <c r="E1" s="263"/>
      <c r="F1" s="263"/>
      <c r="G1" s="94"/>
      <c r="H1" s="96"/>
      <c r="I1" s="96"/>
      <c r="J1" s="94"/>
      <c r="K1" s="263" t="s">
        <v>99</v>
      </c>
      <c r="L1" s="263"/>
      <c r="M1" s="263"/>
      <c r="N1" s="263"/>
      <c r="O1" s="4"/>
    </row>
    <row r="2" spans="2:19" ht="30">
      <c r="B2" s="4"/>
      <c r="C2" s="263" t="s">
        <v>100</v>
      </c>
      <c r="D2" s="263"/>
      <c r="E2" s="263"/>
      <c r="F2" s="263"/>
      <c r="G2" s="94"/>
      <c r="H2" s="96"/>
      <c r="I2" s="96"/>
      <c r="J2" s="94"/>
      <c r="K2" s="263" t="s">
        <v>101</v>
      </c>
      <c r="L2" s="263"/>
      <c r="M2" s="263"/>
      <c r="N2" s="263"/>
      <c r="O2" s="4"/>
    </row>
    <row r="3" spans="2:19" ht="19.899999999999999" customHeight="1">
      <c r="B3" s="4"/>
      <c r="C3" s="264" t="s">
        <v>97</v>
      </c>
      <c r="D3" s="264"/>
      <c r="E3" s="264"/>
      <c r="F3" s="72"/>
      <c r="G3" s="4"/>
      <c r="J3" s="4"/>
      <c r="K3" s="264" t="s">
        <v>97</v>
      </c>
      <c r="L3" s="264"/>
      <c r="M3" s="264"/>
      <c r="N3" s="4"/>
      <c r="O3" s="4"/>
    </row>
    <row r="4" spans="2:19" ht="19.899999999999999" customHeight="1" thickBot="1">
      <c r="B4" s="4"/>
      <c r="C4" s="265" t="s">
        <v>98</v>
      </c>
      <c r="D4" s="265"/>
      <c r="E4" s="265"/>
      <c r="F4" s="71"/>
      <c r="G4" s="4" t="s">
        <v>120</v>
      </c>
      <c r="J4" s="4"/>
      <c r="K4" s="166" t="s">
        <v>118</v>
      </c>
      <c r="L4" s="166"/>
      <c r="M4" s="166"/>
      <c r="N4" s="71"/>
      <c r="O4" s="4" t="s">
        <v>119</v>
      </c>
    </row>
    <row r="5" spans="2:19" ht="22.5" customHeight="1" thickBot="1">
      <c r="B5" s="241" t="s">
        <v>0</v>
      </c>
      <c r="C5" s="242"/>
      <c r="D5" s="243"/>
      <c r="E5" s="241" t="s">
        <v>1</v>
      </c>
      <c r="F5" s="242"/>
      <c r="G5" s="243"/>
      <c r="J5" s="241" t="s">
        <v>0</v>
      </c>
      <c r="K5" s="242"/>
      <c r="L5" s="243"/>
      <c r="M5" s="241" t="s">
        <v>1</v>
      </c>
      <c r="N5" s="242"/>
      <c r="O5" s="243"/>
    </row>
    <row r="6" spans="2:19" ht="22.5" customHeight="1">
      <c r="B6" s="249" t="s">
        <v>2</v>
      </c>
      <c r="C6" s="250"/>
      <c r="D6" s="251"/>
      <c r="E6" s="74" t="s">
        <v>3</v>
      </c>
      <c r="F6" s="252" t="s">
        <v>3</v>
      </c>
      <c r="G6" s="253"/>
      <c r="J6" s="249" t="s">
        <v>2</v>
      </c>
      <c r="K6" s="250"/>
      <c r="L6" s="251"/>
      <c r="M6" s="74" t="s">
        <v>3</v>
      </c>
      <c r="N6" s="252" t="s">
        <v>3</v>
      </c>
      <c r="O6" s="253"/>
    </row>
    <row r="7" spans="2:19" ht="22.5" customHeight="1" thickBot="1">
      <c r="B7" s="244" t="s">
        <v>4</v>
      </c>
      <c r="C7" s="245"/>
      <c r="D7" s="246"/>
      <c r="E7" s="155">
        <v>80000000</v>
      </c>
      <c r="F7" s="247">
        <f>SUM(E7:E7)</f>
        <v>80000000</v>
      </c>
      <c r="G7" s="248"/>
      <c r="H7" s="2"/>
      <c r="J7" s="244" t="s">
        <v>4</v>
      </c>
      <c r="K7" s="245"/>
      <c r="L7" s="246"/>
      <c r="M7" s="97">
        <f>'シート４（実績・計画整理表）'!J43</f>
        <v>0</v>
      </c>
      <c r="N7" s="247">
        <f>SUM(M7:M7)</f>
        <v>0</v>
      </c>
      <c r="O7" s="248"/>
      <c r="P7" s="2"/>
      <c r="S7" s="7"/>
    </row>
    <row r="8" spans="2:19" ht="22.5" customHeight="1">
      <c r="B8" s="233" t="s">
        <v>5</v>
      </c>
      <c r="C8" s="234"/>
      <c r="D8" s="235"/>
      <c r="E8" s="75"/>
      <c r="F8" s="231" t="s">
        <v>3</v>
      </c>
      <c r="G8" s="232"/>
      <c r="J8" s="233" t="s">
        <v>5</v>
      </c>
      <c r="K8" s="234"/>
      <c r="L8" s="235"/>
      <c r="M8" s="75"/>
      <c r="N8" s="231" t="s">
        <v>3</v>
      </c>
      <c r="O8" s="232"/>
      <c r="S8" s="7"/>
    </row>
    <row r="9" spans="2:19" ht="22.5" customHeight="1">
      <c r="B9" s="233" t="s">
        <v>129</v>
      </c>
      <c r="C9" s="234"/>
      <c r="D9" s="235"/>
      <c r="E9" s="157">
        <v>0</v>
      </c>
      <c r="F9" s="231"/>
      <c r="G9" s="232"/>
      <c r="J9" s="233" t="s">
        <v>129</v>
      </c>
      <c r="K9" s="234"/>
      <c r="L9" s="235"/>
      <c r="M9" s="156">
        <f>E9*'シート４（実績・計画整理表）'!L5</f>
        <v>0</v>
      </c>
      <c r="N9" s="151"/>
      <c r="O9" s="152"/>
      <c r="S9" s="7"/>
    </row>
    <row r="10" spans="2:19" ht="22.5" customHeight="1">
      <c r="B10" s="233" t="s">
        <v>130</v>
      </c>
      <c r="C10" s="234"/>
      <c r="D10" s="235"/>
      <c r="E10" s="157">
        <v>0</v>
      </c>
      <c r="F10" s="231"/>
      <c r="G10" s="232"/>
      <c r="J10" s="233" t="s">
        <v>130</v>
      </c>
      <c r="K10" s="234"/>
      <c r="L10" s="235"/>
      <c r="M10" s="156">
        <f>E10*'シート４（実績・計画整理表）'!L5</f>
        <v>0</v>
      </c>
      <c r="N10" s="151"/>
      <c r="O10" s="152"/>
      <c r="S10" s="7"/>
    </row>
    <row r="11" spans="2:19" ht="22.5" customHeight="1">
      <c r="B11" s="233" t="s">
        <v>6</v>
      </c>
      <c r="C11" s="234"/>
      <c r="D11" s="235"/>
      <c r="E11" s="165">
        <f>'シート３（製造原価報告書）'!F34</f>
        <v>91000000</v>
      </c>
      <c r="F11" s="231"/>
      <c r="G11" s="232"/>
      <c r="J11" s="233" t="s">
        <v>6</v>
      </c>
      <c r="K11" s="234"/>
      <c r="L11" s="235"/>
      <c r="M11" s="158">
        <f>'シート３（製造原価報告書）'!L34</f>
        <v>100100000</v>
      </c>
      <c r="N11" s="151"/>
      <c r="O11" s="152"/>
      <c r="S11" s="7"/>
    </row>
    <row r="12" spans="2:19" ht="22.5" customHeight="1">
      <c r="B12" s="233" t="s">
        <v>131</v>
      </c>
      <c r="C12" s="234"/>
      <c r="D12" s="235"/>
      <c r="E12" s="157">
        <v>0</v>
      </c>
      <c r="F12" s="231"/>
      <c r="G12" s="232"/>
      <c r="J12" s="233" t="s">
        <v>131</v>
      </c>
      <c r="K12" s="234"/>
      <c r="L12" s="235"/>
      <c r="M12" s="156">
        <f>E12*'シート４（実績・計画整理表）'!L5</f>
        <v>0</v>
      </c>
      <c r="N12" s="151"/>
      <c r="O12" s="152"/>
      <c r="S12" s="7"/>
    </row>
    <row r="13" spans="2:19" ht="22.5" customHeight="1" thickBot="1">
      <c r="B13" s="236"/>
      <c r="C13" s="237"/>
      <c r="D13" s="238"/>
      <c r="F13" s="239">
        <f>E9+E10+E11-E12</f>
        <v>91000000</v>
      </c>
      <c r="G13" s="240"/>
      <c r="H13" s="2"/>
      <c r="J13" s="236"/>
      <c r="K13" s="237"/>
      <c r="L13" s="238"/>
      <c r="M13" s="11"/>
      <c r="N13" s="239">
        <f>M9+M10+M11-M12</f>
        <v>100100000</v>
      </c>
      <c r="O13" s="240"/>
      <c r="P13" s="2"/>
      <c r="S13" s="7"/>
    </row>
    <row r="14" spans="2:19" ht="22.5" customHeight="1" thickBot="1">
      <c r="B14" s="233" t="s">
        <v>7</v>
      </c>
      <c r="C14" s="234"/>
      <c r="D14" s="235"/>
      <c r="E14" s="74" t="s">
        <v>3</v>
      </c>
      <c r="F14" s="259">
        <f>F7-F13</f>
        <v>-11000000</v>
      </c>
      <c r="G14" s="260"/>
      <c r="J14" s="233" t="s">
        <v>7</v>
      </c>
      <c r="K14" s="234"/>
      <c r="L14" s="235"/>
      <c r="M14" s="74" t="s">
        <v>3</v>
      </c>
      <c r="N14" s="266">
        <f>N7-N13</f>
        <v>-100100000</v>
      </c>
      <c r="O14" s="267"/>
    </row>
    <row r="15" spans="2:19" ht="22.5" customHeight="1" thickBot="1">
      <c r="B15" s="233" t="s">
        <v>8</v>
      </c>
      <c r="C15" s="234"/>
      <c r="D15" s="235"/>
      <c r="E15" s="76" t="s">
        <v>3</v>
      </c>
      <c r="F15" s="261">
        <f>'シート２（販売費及び一般管理費）'!E23</f>
        <v>32200000</v>
      </c>
      <c r="G15" s="262"/>
      <c r="H15" s="3"/>
      <c r="J15" s="233" t="s">
        <v>8</v>
      </c>
      <c r="K15" s="234"/>
      <c r="L15" s="235"/>
      <c r="M15" s="76" t="s">
        <v>3</v>
      </c>
      <c r="N15" s="261">
        <f>'シート２（販売費及び一般管理費）'!K23</f>
        <v>35420000</v>
      </c>
      <c r="O15" s="262"/>
      <c r="P15" s="3"/>
    </row>
    <row r="16" spans="2:19" ht="22.5" customHeight="1" thickBot="1">
      <c r="B16" s="254" t="s">
        <v>9</v>
      </c>
      <c r="C16" s="255"/>
      <c r="D16" s="256"/>
      <c r="E16" s="98" t="s">
        <v>3</v>
      </c>
      <c r="F16" s="257">
        <f>F14-F15</f>
        <v>-43200000</v>
      </c>
      <c r="G16" s="258"/>
      <c r="J16" s="254" t="s">
        <v>9</v>
      </c>
      <c r="K16" s="255"/>
      <c r="L16" s="256"/>
      <c r="M16" s="98" t="s">
        <v>3</v>
      </c>
      <c r="N16" s="257">
        <f>N14-N15</f>
        <v>-135520000</v>
      </c>
      <c r="O16" s="258"/>
    </row>
    <row r="17" spans="2:16" ht="14.45" customHeight="1">
      <c r="F17" s="1"/>
      <c r="G17" s="1"/>
      <c r="N17" s="1"/>
      <c r="O17" s="1"/>
    </row>
    <row r="18" spans="2:16" ht="18.600000000000001" customHeight="1">
      <c r="B18" s="2" t="s">
        <v>10</v>
      </c>
      <c r="D18" s="6"/>
      <c r="E18" s="2" t="s">
        <v>147</v>
      </c>
      <c r="J18" s="2" t="s">
        <v>10</v>
      </c>
      <c r="L18" s="6"/>
      <c r="M18" s="2" t="s">
        <v>147</v>
      </c>
    </row>
    <row r="19" spans="2:16" ht="19.5" customHeight="1">
      <c r="B19" s="2" t="s">
        <v>11</v>
      </c>
      <c r="C19" s="9">
        <f>F16</f>
        <v>-43200000</v>
      </c>
      <c r="E19" s="179" t="s">
        <v>146</v>
      </c>
      <c r="G19" s="181"/>
      <c r="H19" s="4" t="s">
        <v>148</v>
      </c>
      <c r="J19" s="2" t="s">
        <v>11</v>
      </c>
      <c r="K19" s="9">
        <f>N16</f>
        <v>-135520000</v>
      </c>
      <c r="M19" s="179" t="s">
        <v>146</v>
      </c>
      <c r="O19">
        <f>G19*'シート４（実績・計画整理表）'!L5</f>
        <v>0</v>
      </c>
    </row>
    <row r="20" spans="2:16" ht="19.5" customHeight="1">
      <c r="B20" s="2" t="s">
        <v>12</v>
      </c>
      <c r="C20" s="10">
        <f>'シート３（製造原価報告書）'!F12</f>
        <v>3000000</v>
      </c>
      <c r="E20" s="179" t="s">
        <v>145</v>
      </c>
      <c r="F20" s="4"/>
      <c r="G20" s="182"/>
      <c r="H20" s="4" t="s">
        <v>148</v>
      </c>
      <c r="I20" s="4"/>
      <c r="J20" s="2" t="s">
        <v>12</v>
      </c>
      <c r="K20" s="10">
        <f>'シート３（製造原価報告書）'!L12</f>
        <v>3300000.0000000005</v>
      </c>
      <c r="M20" s="179" t="s">
        <v>145</v>
      </c>
      <c r="N20" s="4"/>
      <c r="O20" s="15">
        <f>G20*'シート４（実績・計画整理表）'!L5</f>
        <v>0</v>
      </c>
      <c r="P20" s="1"/>
    </row>
    <row r="21" spans="2:16" ht="19.5" customHeight="1">
      <c r="B21" s="2" t="s">
        <v>13</v>
      </c>
      <c r="C21" s="8">
        <f>'シート２（販売費及び一般管理費）'!D6+'シート２（販売費及び一般管理費）'!D7+'シート３（製造原価報告書）'!F10</f>
        <v>44000000</v>
      </c>
      <c r="F21" s="4"/>
      <c r="G21" s="15"/>
      <c r="H21" s="15"/>
      <c r="I21" s="4"/>
      <c r="J21" s="2" t="s">
        <v>13</v>
      </c>
      <c r="K21" s="8">
        <f>'シート２（販売費及び一般管理費）'!J6+'シート２（販売費及び一般管理費）'!J7+'シート３（製造原価報告書）'!L10</f>
        <v>48400000</v>
      </c>
      <c r="N21" s="4"/>
      <c r="O21" s="15"/>
      <c r="P21" s="1"/>
    </row>
    <row r="22" spans="2:16" ht="5.25" customHeight="1"/>
    <row r="23" spans="2:16" ht="25.15" customHeight="1">
      <c r="B23" s="14" t="s">
        <v>14</v>
      </c>
      <c r="C23" s="13">
        <f>SUM(C19:C22)</f>
        <v>3800000</v>
      </c>
      <c r="E23" s="14" t="s">
        <v>144</v>
      </c>
      <c r="G23" s="180">
        <f>F16+G19-G20</f>
        <v>-43200000</v>
      </c>
      <c r="J23" s="14" t="s">
        <v>14</v>
      </c>
      <c r="K23" s="13">
        <f>SUM(K19:K22)</f>
        <v>-83820000</v>
      </c>
      <c r="M23" s="14" t="s">
        <v>144</v>
      </c>
      <c r="O23" s="180">
        <f>N16+O19-O20</f>
        <v>-135520000</v>
      </c>
    </row>
    <row r="24" spans="2:16" ht="15" customHeight="1"/>
    <row r="25" spans="2:16" ht="25.15" hidden="1" customHeight="1">
      <c r="B25" s="77" t="s">
        <v>15</v>
      </c>
      <c r="C25" s="4"/>
      <c r="D25" s="4"/>
      <c r="E25" s="4"/>
      <c r="F25" s="4"/>
      <c r="G25" s="4"/>
      <c r="H25" s="4"/>
    </row>
    <row r="26" spans="2:16" ht="25.15" hidden="1" customHeight="1">
      <c r="B26" s="78"/>
      <c r="C26" s="86" t="s">
        <v>16</v>
      </c>
      <c r="D26" s="87"/>
      <c r="E26" s="86" t="s">
        <v>17</v>
      </c>
      <c r="F26" s="81"/>
      <c r="G26" s="88" t="s">
        <v>18</v>
      </c>
      <c r="H26" s="4"/>
    </row>
    <row r="27" spans="2:16" ht="25.15" hidden="1" customHeight="1">
      <c r="B27" s="85" t="s">
        <v>14</v>
      </c>
      <c r="C27" s="83">
        <f>ROUNDDOWN('シート１（損益計算書）'!C23,-3)</f>
        <v>3800000</v>
      </c>
      <c r="D27" s="81" t="s">
        <v>19</v>
      </c>
      <c r="E27" s="83">
        <f>ROUNDDOWN(K23,-5)</f>
        <v>-83800000</v>
      </c>
      <c r="F27" s="81" t="s">
        <v>19</v>
      </c>
      <c r="G27" s="79">
        <f>(E27-C27)/C27</f>
        <v>-23.05263157894737</v>
      </c>
      <c r="H27" s="4" t="str">
        <f>IF(G27&gt;=0.05,"OK","NG")</f>
        <v>NG</v>
      </c>
    </row>
    <row r="28" spans="2:16" ht="25.15" hidden="1" customHeight="1">
      <c r="B28" s="85" t="s">
        <v>20</v>
      </c>
      <c r="C28" s="84">
        <v>10000</v>
      </c>
      <c r="D28" s="81" t="s">
        <v>21</v>
      </c>
      <c r="E28" s="84">
        <v>10000</v>
      </c>
      <c r="F28" s="81" t="s">
        <v>21</v>
      </c>
      <c r="G28" s="79">
        <f>(E28-C28)/C28</f>
        <v>0</v>
      </c>
      <c r="H28" s="4" t="str">
        <f>IF(G28&gt;=0.05,"OK","NG")</f>
        <v>NG</v>
      </c>
    </row>
    <row r="29" spans="2:16" ht="25.15" hidden="1" customHeight="1">
      <c r="B29" s="85" t="s">
        <v>22</v>
      </c>
      <c r="C29" s="84">
        <f>C27/C28</f>
        <v>380</v>
      </c>
      <c r="D29" s="82" t="s">
        <v>23</v>
      </c>
      <c r="E29" s="84">
        <f>E27/E28</f>
        <v>-8380</v>
      </c>
      <c r="F29" s="82" t="s">
        <v>23</v>
      </c>
      <c r="G29" s="89">
        <f>(E29-C29)/C29</f>
        <v>-23.05263157894737</v>
      </c>
      <c r="H29" s="80" t="str">
        <f>IF(G29&gt;=0.05,"OK","NG")</f>
        <v>NG</v>
      </c>
      <c r="I29" s="1"/>
      <c r="J29" s="1"/>
    </row>
    <row r="30" spans="2:16" ht="25.15" hidden="1" customHeight="1">
      <c r="B30" s="2"/>
      <c r="G30" s="1"/>
      <c r="H30" s="1"/>
      <c r="I30" s="1"/>
      <c r="J30" s="1"/>
    </row>
    <row r="31" spans="2:16" ht="25.15" customHeight="1">
      <c r="B31" s="16"/>
      <c r="G31" s="1"/>
      <c r="H31" s="1"/>
      <c r="I31" s="1"/>
      <c r="J31" s="1"/>
    </row>
    <row r="32" spans="2:16" ht="25.15" customHeight="1">
      <c r="B32" s="16"/>
      <c r="G32" s="1"/>
      <c r="H32" s="12"/>
      <c r="I32" s="1"/>
      <c r="J32" s="1"/>
    </row>
    <row r="33" spans="2:2" ht="15.75">
      <c r="B33" s="16"/>
    </row>
  </sheetData>
  <sheetProtection algorithmName="SHA-512" hashValue="MiFxDCucC7H6EKNMfzgxprDKnAlKOllPWbuU/V3JcCw459LED4aam/QbDaCsr1x3sSUTA5cvwnuTSBL/gVvMNQ==" saltValue="RwK66ng7g4h2xY/iIk72ww==" spinCount="100000" sheet="1" objects="1" scenarios="1"/>
  <mergeCells count="51">
    <mergeCell ref="J15:L15"/>
    <mergeCell ref="N15:O15"/>
    <mergeCell ref="J16:L16"/>
    <mergeCell ref="N16:O16"/>
    <mergeCell ref="J8:L8"/>
    <mergeCell ref="N8:O8"/>
    <mergeCell ref="J13:L13"/>
    <mergeCell ref="N13:O13"/>
    <mergeCell ref="J14:L14"/>
    <mergeCell ref="N14:O14"/>
    <mergeCell ref="J6:L6"/>
    <mergeCell ref="N6:O6"/>
    <mergeCell ref="C3:E3"/>
    <mergeCell ref="J7:L7"/>
    <mergeCell ref="N7:O7"/>
    <mergeCell ref="C4:E4"/>
    <mergeCell ref="C1:F1"/>
    <mergeCell ref="K1:N1"/>
    <mergeCell ref="K3:M3"/>
    <mergeCell ref="J5:L5"/>
    <mergeCell ref="M5:O5"/>
    <mergeCell ref="C2:F2"/>
    <mergeCell ref="K2:N2"/>
    <mergeCell ref="B16:D16"/>
    <mergeCell ref="F16:G16"/>
    <mergeCell ref="B14:D14"/>
    <mergeCell ref="F14:G14"/>
    <mergeCell ref="B15:D15"/>
    <mergeCell ref="F15:G15"/>
    <mergeCell ref="B8:D8"/>
    <mergeCell ref="F8:G8"/>
    <mergeCell ref="B13:D13"/>
    <mergeCell ref="F13:G13"/>
    <mergeCell ref="B5:D5"/>
    <mergeCell ref="B7:D7"/>
    <mergeCell ref="F7:G7"/>
    <mergeCell ref="B6:D6"/>
    <mergeCell ref="F6:G6"/>
    <mergeCell ref="E5:G5"/>
    <mergeCell ref="B9:D9"/>
    <mergeCell ref="B10:D10"/>
    <mergeCell ref="B11:D11"/>
    <mergeCell ref="B12:D12"/>
    <mergeCell ref="F9:G9"/>
    <mergeCell ref="F10:G10"/>
    <mergeCell ref="F11:G11"/>
    <mergeCell ref="F12:G12"/>
    <mergeCell ref="J9:L9"/>
    <mergeCell ref="J10:L10"/>
    <mergeCell ref="J11:L11"/>
    <mergeCell ref="J12:L12"/>
  </mergeCells>
  <phoneticPr fontId="3"/>
  <pageMargins left="1.4960629921259843" right="0" top="1.3385826771653544" bottom="0"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A836-B3EF-420E-B5D5-E036E4739C6A}">
  <sheetPr>
    <pageSetUpPr fitToPage="1"/>
  </sheetPr>
  <dimension ref="B1:K23"/>
  <sheetViews>
    <sheetView topLeftCell="A3" workbookViewId="0">
      <selection activeCell="G17" sqref="G17"/>
    </sheetView>
  </sheetViews>
  <sheetFormatPr defaultColWidth="8.85546875" defaultRowHeight="12.75"/>
  <cols>
    <col min="1" max="1" width="8.85546875" style="99"/>
    <col min="2" max="5" width="20.7109375" style="99" customWidth="1"/>
    <col min="6" max="7" width="8.85546875" style="99"/>
    <col min="8" max="11" width="20.7109375" style="99" customWidth="1"/>
    <col min="12" max="16384" width="8.85546875" style="99"/>
  </cols>
  <sheetData>
    <row r="1" spans="2:11" ht="54.75" customHeight="1"/>
    <row r="2" spans="2:11" ht="33" customHeight="1">
      <c r="B2" s="275" t="s">
        <v>24</v>
      </c>
      <c r="C2" s="275"/>
      <c r="D2" s="275"/>
      <c r="E2" s="275"/>
      <c r="F2" s="118" t="s">
        <v>116</v>
      </c>
      <c r="G2" s="150">
        <f>'シート４（実績・計画整理表）'!L5</f>
        <v>1.1000000000000001</v>
      </c>
      <c r="H2" s="275" t="s">
        <v>102</v>
      </c>
      <c r="I2" s="275"/>
      <c r="J2" s="275"/>
      <c r="K2" s="275"/>
    </row>
    <row r="3" spans="2:11" ht="21" customHeight="1">
      <c r="B3" s="113"/>
      <c r="C3" s="167" t="s">
        <v>97</v>
      </c>
      <c r="D3" s="116"/>
      <c r="E3" s="115"/>
      <c r="F3" s="115"/>
      <c r="H3" s="113"/>
      <c r="I3" s="167" t="s">
        <v>25</v>
      </c>
      <c r="J3" s="116"/>
      <c r="K3" s="115"/>
    </row>
    <row r="4" spans="2:11" ht="19.899999999999999" customHeight="1" thickBot="1">
      <c r="B4" s="113"/>
      <c r="C4" s="168" t="s">
        <v>103</v>
      </c>
      <c r="D4" s="112"/>
      <c r="E4" s="112"/>
      <c r="F4" s="112"/>
      <c r="G4" s="114"/>
      <c r="H4" s="113"/>
      <c r="I4" s="168" t="s">
        <v>26</v>
      </c>
      <c r="J4" s="112"/>
      <c r="K4" s="112"/>
    </row>
    <row r="5" spans="2:11" ht="30" customHeight="1" thickBot="1">
      <c r="B5" s="278" t="s">
        <v>27</v>
      </c>
      <c r="C5" s="279"/>
      <c r="D5" s="280" t="s">
        <v>28</v>
      </c>
      <c r="E5" s="279"/>
      <c r="F5" s="111"/>
      <c r="H5" s="278" t="s">
        <v>27</v>
      </c>
      <c r="I5" s="279"/>
      <c r="J5" s="278" t="s">
        <v>28</v>
      </c>
      <c r="K5" s="279"/>
    </row>
    <row r="6" spans="2:11" ht="30" customHeight="1">
      <c r="B6" s="276" t="s">
        <v>30</v>
      </c>
      <c r="C6" s="277"/>
      <c r="D6" s="183">
        <v>10000000</v>
      </c>
      <c r="E6" s="135"/>
      <c r="F6" s="107"/>
      <c r="H6" s="276" t="s">
        <v>30</v>
      </c>
      <c r="I6" s="281"/>
      <c r="J6" s="133">
        <f>D6*G2</f>
        <v>11000000</v>
      </c>
      <c r="K6" s="134"/>
    </row>
    <row r="7" spans="2:11" ht="30" customHeight="1">
      <c r="B7" s="270" t="s">
        <v>31</v>
      </c>
      <c r="C7" s="271"/>
      <c r="D7" s="184">
        <v>5000000</v>
      </c>
      <c r="E7" s="136"/>
      <c r="F7" s="107"/>
      <c r="H7" s="270" t="s">
        <v>31</v>
      </c>
      <c r="I7" s="272"/>
      <c r="J7" s="108">
        <f>D7*G2</f>
        <v>5500000</v>
      </c>
      <c r="K7" s="105"/>
    </row>
    <row r="8" spans="2:11" ht="30" customHeight="1">
      <c r="B8" s="270" t="s">
        <v>121</v>
      </c>
      <c r="C8" s="271"/>
      <c r="D8" s="184">
        <v>500000</v>
      </c>
      <c r="E8" s="136"/>
      <c r="F8" s="107"/>
      <c r="H8" s="270" t="s">
        <v>121</v>
      </c>
      <c r="I8" s="272"/>
      <c r="J8" s="108">
        <f>D8*G2</f>
        <v>550000</v>
      </c>
      <c r="K8" s="105"/>
    </row>
    <row r="9" spans="2:11" ht="30" customHeight="1">
      <c r="B9" s="270" t="s">
        <v>12</v>
      </c>
      <c r="C9" s="271"/>
      <c r="D9" s="185">
        <v>5000000</v>
      </c>
      <c r="E9" s="137"/>
      <c r="F9" s="110"/>
      <c r="H9" s="270" t="s">
        <v>12</v>
      </c>
      <c r="I9" s="272"/>
      <c r="J9" s="108">
        <f>D9*G2</f>
        <v>5500000</v>
      </c>
      <c r="K9" s="109"/>
    </row>
    <row r="10" spans="2:11" ht="30" customHeight="1">
      <c r="B10" s="270" t="s">
        <v>29</v>
      </c>
      <c r="C10" s="271"/>
      <c r="D10" s="184">
        <v>100000</v>
      </c>
      <c r="E10" s="136"/>
      <c r="F10" s="107"/>
      <c r="H10" s="270" t="s">
        <v>29</v>
      </c>
      <c r="I10" s="272"/>
      <c r="J10" s="108">
        <f>D10*G2</f>
        <v>110000.00000000001</v>
      </c>
      <c r="K10" s="105"/>
    </row>
    <row r="11" spans="2:11" ht="30" customHeight="1">
      <c r="B11" s="270" t="s">
        <v>32</v>
      </c>
      <c r="C11" s="271"/>
      <c r="D11" s="185">
        <v>500000</v>
      </c>
      <c r="E11" s="136"/>
      <c r="F11" s="107"/>
      <c r="H11" s="270" t="s">
        <v>32</v>
      </c>
      <c r="I11" s="272"/>
      <c r="J11" s="106">
        <f>D11*G2</f>
        <v>550000</v>
      </c>
      <c r="K11" s="105"/>
    </row>
    <row r="12" spans="2:11" ht="30" customHeight="1">
      <c r="B12" s="270" t="s">
        <v>33</v>
      </c>
      <c r="C12" s="271"/>
      <c r="D12" s="185">
        <v>100000</v>
      </c>
      <c r="E12" s="136"/>
      <c r="F12" s="107"/>
      <c r="H12" s="270" t="s">
        <v>33</v>
      </c>
      <c r="I12" s="272"/>
      <c r="J12" s="106">
        <f>D12*G2</f>
        <v>110000.00000000001</v>
      </c>
      <c r="K12" s="105"/>
    </row>
    <row r="13" spans="2:11" ht="30" customHeight="1">
      <c r="B13" s="270" t="s">
        <v>34</v>
      </c>
      <c r="C13" s="271"/>
      <c r="D13" s="185">
        <v>1000000</v>
      </c>
      <c r="E13" s="136"/>
      <c r="F13" s="107"/>
      <c r="H13" s="270" t="s">
        <v>34</v>
      </c>
      <c r="I13" s="272"/>
      <c r="J13" s="106">
        <f>D13*G2</f>
        <v>1100000</v>
      </c>
      <c r="K13" s="105"/>
    </row>
    <row r="14" spans="2:11" ht="30" customHeight="1">
      <c r="B14" s="270" t="s">
        <v>35</v>
      </c>
      <c r="C14" s="271"/>
      <c r="D14" s="185">
        <v>1000000</v>
      </c>
      <c r="E14" s="136"/>
      <c r="F14" s="107"/>
      <c r="H14" s="270" t="s">
        <v>35</v>
      </c>
      <c r="I14" s="272"/>
      <c r="J14" s="106">
        <f>D14*G2</f>
        <v>1100000</v>
      </c>
      <c r="K14" s="105"/>
    </row>
    <row r="15" spans="2:11" ht="30" customHeight="1">
      <c r="B15" s="270" t="s">
        <v>36</v>
      </c>
      <c r="C15" s="271"/>
      <c r="D15" s="185">
        <v>1000000</v>
      </c>
      <c r="E15" s="136"/>
      <c r="F15" s="107"/>
      <c r="H15" s="270" t="s">
        <v>36</v>
      </c>
      <c r="I15" s="272"/>
      <c r="J15" s="106">
        <f>D15*G2</f>
        <v>1100000</v>
      </c>
      <c r="K15" s="105"/>
    </row>
    <row r="16" spans="2:11" ht="30" customHeight="1">
      <c r="B16" s="270" t="s">
        <v>37</v>
      </c>
      <c r="C16" s="271"/>
      <c r="D16" s="185">
        <v>500000</v>
      </c>
      <c r="E16" s="136"/>
      <c r="F16" s="107"/>
      <c r="H16" s="270" t="s">
        <v>37</v>
      </c>
      <c r="I16" s="272"/>
      <c r="J16" s="106">
        <f>D16*G2</f>
        <v>550000</v>
      </c>
      <c r="K16" s="105"/>
    </row>
    <row r="17" spans="2:11" ht="30" customHeight="1">
      <c r="B17" s="270" t="s">
        <v>38</v>
      </c>
      <c r="C17" s="271"/>
      <c r="D17" s="185">
        <v>3000000</v>
      </c>
      <c r="E17" s="136"/>
      <c r="F17" s="107"/>
      <c r="H17" s="270" t="s">
        <v>38</v>
      </c>
      <c r="I17" s="272"/>
      <c r="J17" s="106">
        <f>D17*G2</f>
        <v>3300000.0000000005</v>
      </c>
      <c r="K17" s="105"/>
    </row>
    <row r="18" spans="2:11" ht="30" customHeight="1">
      <c r="B18" s="270" t="s">
        <v>39</v>
      </c>
      <c r="C18" s="271"/>
      <c r="D18" s="185">
        <v>500000</v>
      </c>
      <c r="E18" s="136"/>
      <c r="F18" s="107"/>
      <c r="H18" s="270" t="s">
        <v>39</v>
      </c>
      <c r="I18" s="272"/>
      <c r="J18" s="106">
        <f>D18*G2</f>
        <v>550000</v>
      </c>
      <c r="K18" s="105"/>
    </row>
    <row r="19" spans="2:11" ht="30" customHeight="1">
      <c r="B19" s="270" t="s">
        <v>40</v>
      </c>
      <c r="C19" s="271"/>
      <c r="D19" s="185">
        <v>2000000</v>
      </c>
      <c r="E19" s="136"/>
      <c r="F19" s="107"/>
      <c r="H19" s="270" t="s">
        <v>40</v>
      </c>
      <c r="I19" s="272"/>
      <c r="J19" s="106">
        <f>D19*G2</f>
        <v>2200000</v>
      </c>
      <c r="K19" s="105"/>
    </row>
    <row r="20" spans="2:11" ht="30" customHeight="1">
      <c r="B20" s="270" t="s">
        <v>41</v>
      </c>
      <c r="C20" s="271"/>
      <c r="D20" s="185">
        <v>500000</v>
      </c>
      <c r="E20" s="136"/>
      <c r="F20" s="107"/>
      <c r="H20" s="270" t="s">
        <v>41</v>
      </c>
      <c r="I20" s="272"/>
      <c r="J20" s="106">
        <f>D20*G2</f>
        <v>550000</v>
      </c>
      <c r="K20" s="105"/>
    </row>
    <row r="21" spans="2:11" ht="30" customHeight="1">
      <c r="B21" s="270" t="s">
        <v>42</v>
      </c>
      <c r="C21" s="271"/>
      <c r="D21" s="185">
        <v>500000</v>
      </c>
      <c r="E21" s="136"/>
      <c r="F21" s="107"/>
      <c r="H21" s="270" t="s">
        <v>42</v>
      </c>
      <c r="I21" s="272"/>
      <c r="J21" s="106">
        <f>D21*G2</f>
        <v>550000</v>
      </c>
      <c r="K21" s="105"/>
    </row>
    <row r="22" spans="2:11" ht="31.15" customHeight="1" thickBot="1">
      <c r="B22" s="273" t="s">
        <v>43</v>
      </c>
      <c r="C22" s="274"/>
      <c r="D22" s="186">
        <v>1000000</v>
      </c>
      <c r="E22" s="138">
        <f>SUM(D6:D22)</f>
        <v>32200000</v>
      </c>
      <c r="F22" s="102"/>
      <c r="H22" s="273" t="s">
        <v>43</v>
      </c>
      <c r="I22" s="282"/>
      <c r="J22" s="104">
        <f>D22*G2</f>
        <v>1100000</v>
      </c>
      <c r="K22" s="103">
        <f>SUM(J6:J22)</f>
        <v>35420000</v>
      </c>
    </row>
    <row r="23" spans="2:11" ht="28.9" customHeight="1" thickBot="1">
      <c r="B23" s="268" t="s">
        <v>44</v>
      </c>
      <c r="C23" s="269"/>
      <c r="D23" s="139" t="s">
        <v>3</v>
      </c>
      <c r="E23" s="100">
        <f>E22</f>
        <v>32200000</v>
      </c>
      <c r="F23" s="102"/>
      <c r="H23" s="268" t="s">
        <v>44</v>
      </c>
      <c r="I23" s="269"/>
      <c r="J23" s="101" t="s">
        <v>3</v>
      </c>
      <c r="K23" s="100">
        <f>K22</f>
        <v>35420000</v>
      </c>
    </row>
  </sheetData>
  <sheetProtection algorithmName="SHA-512" hashValue="8/DCY5vihg/wJPaKgbRNnVG9s7T9iiSD0945E1SBmC4QDQUa+Cl675Joz77JeT6qakCX+yOZvMx2ymhh5l50EQ==" saltValue="QGr5bIoYp/VO8DVTOW4nYA==" spinCount="100000" sheet="1" insertColumns="0" insertRows="0" deleteColumns="0" deleteRows="0"/>
  <mergeCells count="42">
    <mergeCell ref="H23:I23"/>
    <mergeCell ref="H18:I18"/>
    <mergeCell ref="H19:I19"/>
    <mergeCell ref="H20:I20"/>
    <mergeCell ref="H21:I21"/>
    <mergeCell ref="H22:I22"/>
    <mergeCell ref="H7:I7"/>
    <mergeCell ref="B2:E2"/>
    <mergeCell ref="B7:C7"/>
    <mergeCell ref="B6:C6"/>
    <mergeCell ref="B8:C8"/>
    <mergeCell ref="B5:C5"/>
    <mergeCell ref="H8:I8"/>
    <mergeCell ref="D5:E5"/>
    <mergeCell ref="H2:K2"/>
    <mergeCell ref="H5:I5"/>
    <mergeCell ref="J5:K5"/>
    <mergeCell ref="H6:I6"/>
    <mergeCell ref="H9:I9"/>
    <mergeCell ref="H10:I10"/>
    <mergeCell ref="H11:I11"/>
    <mergeCell ref="B14:C14"/>
    <mergeCell ref="B22:C22"/>
    <mergeCell ref="H12:I12"/>
    <mergeCell ref="H14:I14"/>
    <mergeCell ref="H15:I15"/>
    <mergeCell ref="H16:I16"/>
    <mergeCell ref="H17:I17"/>
    <mergeCell ref="H13:I13"/>
    <mergeCell ref="B23:C23"/>
    <mergeCell ref="B9:C9"/>
    <mergeCell ref="B10:C10"/>
    <mergeCell ref="B11:C11"/>
    <mergeCell ref="B12:C12"/>
    <mergeCell ref="B13:C13"/>
    <mergeCell ref="B15:C15"/>
    <mergeCell ref="B16:C16"/>
    <mergeCell ref="B17:C17"/>
    <mergeCell ref="B18:C18"/>
    <mergeCell ref="B19:C19"/>
    <mergeCell ref="B21:C21"/>
    <mergeCell ref="B20:C20"/>
  </mergeCells>
  <phoneticPr fontId="3"/>
  <pageMargins left="0.7" right="0.7" top="0.75" bottom="0.75" header="0.3" footer="0.3"/>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6447-9324-467E-9A45-F6A3D35551AF}">
  <sheetPr>
    <pageSetUpPr fitToPage="1"/>
  </sheetPr>
  <dimension ref="C1:L34"/>
  <sheetViews>
    <sheetView topLeftCell="A2" workbookViewId="0">
      <selection activeCell="H6" sqref="H6"/>
    </sheetView>
  </sheetViews>
  <sheetFormatPr defaultColWidth="8.85546875" defaultRowHeight="12.75"/>
  <cols>
    <col min="1" max="3" width="8.85546875" style="99"/>
    <col min="4" max="4" width="16.42578125" style="99" customWidth="1"/>
    <col min="5" max="5" width="21.28515625" style="99" customWidth="1"/>
    <col min="6" max="6" width="22.28515625" style="99" customWidth="1"/>
    <col min="7" max="8" width="8.85546875" style="99"/>
    <col min="9" max="12" width="20.7109375" style="99" customWidth="1"/>
    <col min="13" max="16384" width="8.85546875" style="99"/>
  </cols>
  <sheetData>
    <row r="1" spans="3:12" ht="66.75" customHeight="1"/>
    <row r="2" spans="3:12" ht="33" customHeight="1">
      <c r="C2" s="288" t="s">
        <v>45</v>
      </c>
      <c r="D2" s="288"/>
      <c r="E2" s="288"/>
      <c r="F2" s="288"/>
      <c r="I2" s="288" t="s">
        <v>46</v>
      </c>
      <c r="J2" s="288"/>
      <c r="K2" s="288"/>
      <c r="L2" s="288"/>
    </row>
    <row r="3" spans="3:12" ht="25.9" customHeight="1">
      <c r="C3" s="113"/>
      <c r="D3" s="169" t="s">
        <v>47</v>
      </c>
      <c r="E3" s="170"/>
      <c r="F3" s="115"/>
      <c r="G3" s="118" t="s">
        <v>116</v>
      </c>
      <c r="H3" s="117">
        <f>'シート４（実績・計画整理表）'!L5</f>
        <v>1.1000000000000001</v>
      </c>
      <c r="I3" s="113"/>
      <c r="J3" s="169" t="s">
        <v>48</v>
      </c>
      <c r="K3" s="170"/>
      <c r="L3" s="115"/>
    </row>
    <row r="4" spans="3:12" ht="28.15" customHeight="1" thickBot="1">
      <c r="C4" s="132"/>
      <c r="D4" s="171" t="s">
        <v>49</v>
      </c>
      <c r="E4" s="171"/>
      <c r="F4" s="131"/>
      <c r="I4" s="132"/>
      <c r="J4" s="171" t="s">
        <v>50</v>
      </c>
      <c r="K4" s="171"/>
      <c r="L4" s="131"/>
    </row>
    <row r="5" spans="3:12" ht="30" customHeight="1" thickBot="1">
      <c r="C5" s="289" t="s">
        <v>27</v>
      </c>
      <c r="D5" s="290"/>
      <c r="E5" s="148" t="s">
        <v>51</v>
      </c>
      <c r="F5" s="129" t="s">
        <v>52</v>
      </c>
      <c r="I5" s="289" t="s">
        <v>27</v>
      </c>
      <c r="J5" s="290"/>
      <c r="K5" s="130" t="s">
        <v>51</v>
      </c>
      <c r="L5" s="129" t="s">
        <v>52</v>
      </c>
    </row>
    <row r="6" spans="3:12" ht="30" customHeight="1">
      <c r="C6" s="276" t="s">
        <v>55</v>
      </c>
      <c r="D6" s="277"/>
      <c r="E6" s="187">
        <v>20000000</v>
      </c>
      <c r="F6" s="143" t="s">
        <v>3</v>
      </c>
      <c r="I6" s="280" t="s">
        <v>55</v>
      </c>
      <c r="J6" s="291"/>
      <c r="K6" s="128">
        <f>E6*H3</f>
        <v>22000000</v>
      </c>
      <c r="L6" s="127" t="s">
        <v>3</v>
      </c>
    </row>
    <row r="7" spans="3:12" ht="30" customHeight="1">
      <c r="C7" s="270" t="s">
        <v>56</v>
      </c>
      <c r="D7" s="271"/>
      <c r="E7" s="188">
        <v>5000000</v>
      </c>
      <c r="F7" s="144" t="s">
        <v>3</v>
      </c>
      <c r="I7" s="285" t="s">
        <v>56</v>
      </c>
      <c r="J7" s="287"/>
      <c r="K7" s="121">
        <f>E7*H3</f>
        <v>5500000</v>
      </c>
      <c r="L7" s="122" t="s">
        <v>3</v>
      </c>
    </row>
    <row r="8" spans="3:12" ht="30" customHeight="1">
      <c r="C8" s="270" t="s">
        <v>57</v>
      </c>
      <c r="D8" s="271"/>
      <c r="E8" s="188">
        <v>1000000</v>
      </c>
      <c r="F8" s="144" t="s">
        <v>3</v>
      </c>
      <c r="I8" s="285" t="s">
        <v>57</v>
      </c>
      <c r="J8" s="287"/>
      <c r="K8" s="121">
        <f>E8*H3</f>
        <v>1100000</v>
      </c>
      <c r="L8" s="122" t="s">
        <v>3</v>
      </c>
    </row>
    <row r="9" spans="3:12" ht="30" customHeight="1">
      <c r="C9" s="270" t="s">
        <v>58</v>
      </c>
      <c r="D9" s="271"/>
      <c r="E9" s="188">
        <v>3000000</v>
      </c>
      <c r="F9" s="144"/>
      <c r="I9" s="285" t="s">
        <v>58</v>
      </c>
      <c r="J9" s="287"/>
      <c r="K9" s="121">
        <f>E9*H3</f>
        <v>3300000.0000000005</v>
      </c>
      <c r="L9" s="122"/>
    </row>
    <row r="10" spans="3:12" ht="30" customHeight="1">
      <c r="C10" s="285" t="s">
        <v>59</v>
      </c>
      <c r="D10" s="286"/>
      <c r="E10" s="189"/>
      <c r="F10" s="145">
        <f>SUM(E6:E9)</f>
        <v>29000000</v>
      </c>
      <c r="I10" s="285" t="s">
        <v>59</v>
      </c>
      <c r="J10" s="287"/>
      <c r="K10" s="140"/>
      <c r="L10" s="141">
        <f>SUM(K6:K9)</f>
        <v>31900000</v>
      </c>
    </row>
    <row r="11" spans="3:12" ht="30" customHeight="1">
      <c r="C11" s="270" t="s">
        <v>12</v>
      </c>
      <c r="D11" s="271"/>
      <c r="E11" s="190">
        <v>3000000</v>
      </c>
      <c r="F11" s="144" t="s">
        <v>3</v>
      </c>
      <c r="I11" s="285" t="s">
        <v>12</v>
      </c>
      <c r="J11" s="287"/>
      <c r="K11" s="126">
        <f>E11*H3</f>
        <v>3300000.0000000005</v>
      </c>
      <c r="L11" s="122" t="s">
        <v>3</v>
      </c>
    </row>
    <row r="12" spans="3:12" ht="30" customHeight="1">
      <c r="C12" s="285" t="s">
        <v>128</v>
      </c>
      <c r="D12" s="286"/>
      <c r="E12" s="191"/>
      <c r="F12" s="146">
        <f>E11</f>
        <v>3000000</v>
      </c>
      <c r="I12" s="285" t="s">
        <v>127</v>
      </c>
      <c r="J12" s="287"/>
      <c r="K12" s="126"/>
      <c r="L12" s="142">
        <f>K11</f>
        <v>3300000.0000000005</v>
      </c>
    </row>
    <row r="13" spans="3:12" ht="30" customHeight="1">
      <c r="C13" s="270" t="s">
        <v>126</v>
      </c>
      <c r="D13" s="271"/>
      <c r="E13" s="188">
        <v>1000000</v>
      </c>
      <c r="F13" s="144" t="s">
        <v>3</v>
      </c>
      <c r="I13" s="285" t="s">
        <v>126</v>
      </c>
      <c r="J13" s="287"/>
      <c r="K13" s="125">
        <f>E13*H3</f>
        <v>1100000</v>
      </c>
      <c r="L13" s="122" t="s">
        <v>3</v>
      </c>
    </row>
    <row r="14" spans="3:12" ht="30" customHeight="1">
      <c r="C14" s="270" t="s">
        <v>125</v>
      </c>
      <c r="D14" s="271"/>
      <c r="E14" s="188">
        <v>1000000</v>
      </c>
      <c r="F14" s="144"/>
      <c r="I14" s="285" t="s">
        <v>125</v>
      </c>
      <c r="J14" s="287"/>
      <c r="K14" s="125">
        <f>E14*H3</f>
        <v>1100000</v>
      </c>
      <c r="L14" s="122"/>
    </row>
    <row r="15" spans="3:12" ht="30" customHeight="1">
      <c r="C15" s="270" t="s">
        <v>53</v>
      </c>
      <c r="D15" s="271"/>
      <c r="E15" s="188">
        <v>5000000</v>
      </c>
      <c r="F15" s="144"/>
      <c r="I15" s="285" t="s">
        <v>53</v>
      </c>
      <c r="J15" s="287"/>
      <c r="K15" s="125">
        <f>E15*H3</f>
        <v>5500000</v>
      </c>
      <c r="L15" s="122"/>
    </row>
    <row r="16" spans="3:12" ht="30" customHeight="1">
      <c r="C16" s="270" t="s">
        <v>124</v>
      </c>
      <c r="D16" s="271"/>
      <c r="E16" s="188">
        <v>10000000</v>
      </c>
      <c r="F16" s="144"/>
      <c r="I16" s="285" t="s">
        <v>124</v>
      </c>
      <c r="J16" s="287"/>
      <c r="K16" s="125">
        <f>E16*H3</f>
        <v>11000000</v>
      </c>
      <c r="L16" s="122"/>
    </row>
    <row r="17" spans="3:12" ht="30" customHeight="1">
      <c r="C17" s="270" t="s">
        <v>123</v>
      </c>
      <c r="D17" s="271"/>
      <c r="E17" s="188">
        <v>5000000</v>
      </c>
      <c r="F17" s="144" t="s">
        <v>3</v>
      </c>
      <c r="I17" s="285" t="s">
        <v>123</v>
      </c>
      <c r="J17" s="287"/>
      <c r="K17" s="125">
        <f>E17*H3</f>
        <v>5500000</v>
      </c>
      <c r="L17" s="122" t="s">
        <v>3</v>
      </c>
    </row>
    <row r="18" spans="3:12" ht="30" customHeight="1">
      <c r="C18" s="270" t="s">
        <v>122</v>
      </c>
      <c r="D18" s="271"/>
      <c r="E18" s="188">
        <v>1000000</v>
      </c>
      <c r="F18" s="144" t="s">
        <v>3</v>
      </c>
      <c r="I18" s="285" t="s">
        <v>122</v>
      </c>
      <c r="J18" s="287"/>
      <c r="K18" s="125">
        <f>E18*H3</f>
        <v>1100000</v>
      </c>
      <c r="L18" s="122" t="s">
        <v>3</v>
      </c>
    </row>
    <row r="19" spans="3:12" ht="30" customHeight="1">
      <c r="C19" s="285" t="s">
        <v>54</v>
      </c>
      <c r="D19" s="286"/>
      <c r="E19" s="192"/>
      <c r="F19" s="147">
        <f>SUM(E13:E17)-E18</f>
        <v>21000000</v>
      </c>
      <c r="I19" s="285" t="s">
        <v>54</v>
      </c>
      <c r="J19" s="287"/>
      <c r="K19" s="121"/>
      <c r="L19" s="124">
        <f>SUM(K11:K17)-K18</f>
        <v>26400000</v>
      </c>
    </row>
    <row r="20" spans="3:12" ht="30" customHeight="1">
      <c r="C20" s="270" t="s">
        <v>60</v>
      </c>
      <c r="D20" s="271"/>
      <c r="E20" s="193">
        <v>1000000</v>
      </c>
      <c r="F20" s="144" t="s">
        <v>3</v>
      </c>
      <c r="I20" s="285" t="s">
        <v>60</v>
      </c>
      <c r="J20" s="287"/>
      <c r="K20" s="123">
        <f>E20*H3</f>
        <v>1100000</v>
      </c>
      <c r="L20" s="122" t="s">
        <v>3</v>
      </c>
    </row>
    <row r="21" spans="3:12" ht="30" customHeight="1">
      <c r="C21" s="270" t="s">
        <v>61</v>
      </c>
      <c r="D21" s="271"/>
      <c r="E21" s="193">
        <v>1000000</v>
      </c>
      <c r="F21" s="144"/>
      <c r="I21" s="285" t="s">
        <v>61</v>
      </c>
      <c r="J21" s="287"/>
      <c r="K21" s="123">
        <f>E21*H3</f>
        <v>1100000</v>
      </c>
      <c r="L21" s="122"/>
    </row>
    <row r="22" spans="3:12" ht="30" customHeight="1">
      <c r="C22" s="270" t="s">
        <v>62</v>
      </c>
      <c r="D22" s="271"/>
      <c r="E22" s="193">
        <v>3000000</v>
      </c>
      <c r="F22" s="144"/>
      <c r="I22" s="285" t="s">
        <v>62</v>
      </c>
      <c r="J22" s="287"/>
      <c r="K22" s="123">
        <f>E22*H3</f>
        <v>3300000.0000000005</v>
      </c>
      <c r="L22" s="122"/>
    </row>
    <row r="23" spans="3:12" ht="30" customHeight="1">
      <c r="C23" s="270" t="s">
        <v>32</v>
      </c>
      <c r="D23" s="271"/>
      <c r="E23" s="193">
        <v>3000000</v>
      </c>
      <c r="F23" s="144"/>
      <c r="I23" s="285" t="s">
        <v>32</v>
      </c>
      <c r="J23" s="287"/>
      <c r="K23" s="123">
        <f>E23*H3</f>
        <v>3300000.0000000005</v>
      </c>
      <c r="L23" s="122"/>
    </row>
    <row r="24" spans="3:12" ht="30" customHeight="1">
      <c r="C24" s="270" t="s">
        <v>63</v>
      </c>
      <c r="D24" s="271"/>
      <c r="E24" s="193">
        <v>5000000</v>
      </c>
      <c r="F24" s="144"/>
      <c r="I24" s="285" t="s">
        <v>63</v>
      </c>
      <c r="J24" s="287"/>
      <c r="K24" s="123">
        <f>E24*H3</f>
        <v>5500000</v>
      </c>
      <c r="L24" s="122"/>
    </row>
    <row r="25" spans="3:12" ht="30" customHeight="1">
      <c r="C25" s="270" t="s">
        <v>64</v>
      </c>
      <c r="D25" s="271"/>
      <c r="E25" s="193">
        <v>15000000</v>
      </c>
      <c r="F25" s="144"/>
      <c r="I25" s="285" t="s">
        <v>64</v>
      </c>
      <c r="J25" s="287"/>
      <c r="K25" s="123">
        <f>E25*H3</f>
        <v>16500000.000000002</v>
      </c>
      <c r="L25" s="122"/>
    </row>
    <row r="26" spans="3:12" ht="30" customHeight="1">
      <c r="C26" s="270" t="s">
        <v>38</v>
      </c>
      <c r="D26" s="271"/>
      <c r="E26" s="193">
        <v>2000000</v>
      </c>
      <c r="F26" s="144"/>
      <c r="I26" s="285" t="s">
        <v>38</v>
      </c>
      <c r="J26" s="287"/>
      <c r="K26" s="123">
        <f>E26*H3</f>
        <v>2200000</v>
      </c>
      <c r="L26" s="122"/>
    </row>
    <row r="27" spans="3:12" ht="30" customHeight="1">
      <c r="C27" s="270" t="s">
        <v>65</v>
      </c>
      <c r="D27" s="271"/>
      <c r="E27" s="193">
        <v>500000</v>
      </c>
      <c r="F27" s="144"/>
      <c r="I27" s="285" t="s">
        <v>65</v>
      </c>
      <c r="J27" s="287"/>
      <c r="K27" s="123">
        <f>E27*H3</f>
        <v>550000</v>
      </c>
      <c r="L27" s="122"/>
    </row>
    <row r="28" spans="3:12" ht="30" customHeight="1">
      <c r="C28" s="270" t="s">
        <v>66</v>
      </c>
      <c r="D28" s="271"/>
      <c r="E28" s="193">
        <v>500000</v>
      </c>
      <c r="F28" s="144"/>
      <c r="I28" s="285" t="s">
        <v>66</v>
      </c>
      <c r="J28" s="287"/>
      <c r="K28" s="123">
        <f>E28*H3</f>
        <v>550000</v>
      </c>
      <c r="L28" s="122"/>
    </row>
    <row r="29" spans="3:12" ht="30" customHeight="1">
      <c r="C29" s="270" t="s">
        <v>67</v>
      </c>
      <c r="D29" s="271"/>
      <c r="E29" s="193">
        <v>5000000</v>
      </c>
      <c r="F29" s="144"/>
      <c r="I29" s="285" t="s">
        <v>67</v>
      </c>
      <c r="J29" s="287"/>
      <c r="K29" s="123">
        <f>E29*H3</f>
        <v>5500000</v>
      </c>
      <c r="L29" s="122"/>
    </row>
    <row r="30" spans="3:12" ht="30" customHeight="1">
      <c r="C30" s="270" t="s">
        <v>68</v>
      </c>
      <c r="D30" s="271"/>
      <c r="E30" s="188">
        <v>1000000</v>
      </c>
      <c r="F30" s="144" t="s">
        <v>3</v>
      </c>
      <c r="I30" s="285" t="s">
        <v>68</v>
      </c>
      <c r="J30" s="287"/>
      <c r="K30" s="123">
        <f>E30*H3</f>
        <v>1100000</v>
      </c>
      <c r="L30" s="122" t="s">
        <v>3</v>
      </c>
    </row>
    <row r="31" spans="3:12" ht="30" customHeight="1">
      <c r="C31" s="270" t="s">
        <v>43</v>
      </c>
      <c r="D31" s="271"/>
      <c r="E31" s="188">
        <v>1000000</v>
      </c>
      <c r="F31" s="144" t="s">
        <v>3</v>
      </c>
      <c r="I31" s="285" t="s">
        <v>43</v>
      </c>
      <c r="J31" s="287"/>
      <c r="K31" s="123">
        <f>E31*H3</f>
        <v>1100000</v>
      </c>
      <c r="L31" s="122" t="s">
        <v>3</v>
      </c>
    </row>
    <row r="32" spans="3:12" ht="30" customHeight="1" thickBot="1">
      <c r="C32" s="285" t="s">
        <v>69</v>
      </c>
      <c r="D32" s="286"/>
      <c r="E32" s="194"/>
      <c r="F32" s="138">
        <f>SUM(E20:E32)</f>
        <v>38000000</v>
      </c>
      <c r="I32" s="285" t="s">
        <v>69</v>
      </c>
      <c r="J32" s="287"/>
      <c r="K32" s="121"/>
      <c r="L32" s="103">
        <f>SUM(K20:K32)</f>
        <v>41800000</v>
      </c>
    </row>
    <row r="33" spans="3:12" ht="30" customHeight="1" thickBot="1">
      <c r="C33" s="285" t="s">
        <v>70</v>
      </c>
      <c r="D33" s="287"/>
      <c r="E33" s="149" t="s">
        <v>3</v>
      </c>
      <c r="F33" s="100">
        <f>F10+F12+F19+F32</f>
        <v>91000000</v>
      </c>
      <c r="I33" s="285" t="s">
        <v>70</v>
      </c>
      <c r="J33" s="287"/>
      <c r="K33" s="120" t="s">
        <v>3</v>
      </c>
      <c r="L33" s="100">
        <f>L10+L19+L32</f>
        <v>100100000</v>
      </c>
    </row>
    <row r="34" spans="3:12" ht="30" customHeight="1" thickBot="1">
      <c r="C34" s="283" t="s">
        <v>71</v>
      </c>
      <c r="D34" s="284"/>
      <c r="E34" s="119" t="s">
        <v>3</v>
      </c>
      <c r="F34" s="100">
        <f>F33</f>
        <v>91000000</v>
      </c>
      <c r="I34" s="283" t="s">
        <v>71</v>
      </c>
      <c r="J34" s="284"/>
      <c r="K34" s="119" t="s">
        <v>3</v>
      </c>
      <c r="L34" s="100">
        <f>L33</f>
        <v>100100000</v>
      </c>
    </row>
  </sheetData>
  <sheetProtection algorithmName="SHA-512" hashValue="aqQ5nmlqmQGBsHEts4ujaXTKUiR+EfHJGKAOZSmBW74dxQquY1VFt0DKWkUgJpkP6nFJLy40nwgs+u+cj/CYSA==" saltValue="WYViv3rrC57BtyEG2nFmKg==" spinCount="100000" sheet="1" insertColumns="0" insertRows="0" deleteColumns="0" deleteRows="0"/>
  <mergeCells count="62">
    <mergeCell ref="C12:D12"/>
    <mergeCell ref="C14:D14"/>
    <mergeCell ref="C15:D15"/>
    <mergeCell ref="C16:D16"/>
    <mergeCell ref="I31:J31"/>
    <mergeCell ref="I24:J24"/>
    <mergeCell ref="I13:J13"/>
    <mergeCell ref="I17:J17"/>
    <mergeCell ref="I18:J18"/>
    <mergeCell ref="I19:J19"/>
    <mergeCell ref="I20:J20"/>
    <mergeCell ref="C25:D25"/>
    <mergeCell ref="C26:D26"/>
    <mergeCell ref="C27:D27"/>
    <mergeCell ref="C28:D28"/>
    <mergeCell ref="C29:D29"/>
    <mergeCell ref="I32:J32"/>
    <mergeCell ref="I33:J33"/>
    <mergeCell ref="I34:J34"/>
    <mergeCell ref="I12:J12"/>
    <mergeCell ref="I14:J14"/>
    <mergeCell ref="I15:J15"/>
    <mergeCell ref="I16:J16"/>
    <mergeCell ref="I25:J25"/>
    <mergeCell ref="I26:J26"/>
    <mergeCell ref="I27:J27"/>
    <mergeCell ref="I28:J28"/>
    <mergeCell ref="I29:J29"/>
    <mergeCell ref="I30:J30"/>
    <mergeCell ref="I21:J21"/>
    <mergeCell ref="I22:J22"/>
    <mergeCell ref="I23:J23"/>
    <mergeCell ref="I9:J9"/>
    <mergeCell ref="I10:J10"/>
    <mergeCell ref="I11:J11"/>
    <mergeCell ref="I2:L2"/>
    <mergeCell ref="I5:J5"/>
    <mergeCell ref="I6:J6"/>
    <mergeCell ref="I7:J7"/>
    <mergeCell ref="I8:J8"/>
    <mergeCell ref="C11:D11"/>
    <mergeCell ref="C10:D10"/>
    <mergeCell ref="C2:F2"/>
    <mergeCell ref="C8:D8"/>
    <mergeCell ref="C6:D6"/>
    <mergeCell ref="C7:D7"/>
    <mergeCell ref="C5:D5"/>
    <mergeCell ref="C9:D9"/>
    <mergeCell ref="C18:D18"/>
    <mergeCell ref="C19:D19"/>
    <mergeCell ref="C13:D13"/>
    <mergeCell ref="C17:D17"/>
    <mergeCell ref="C33:D33"/>
    <mergeCell ref="C34:D34"/>
    <mergeCell ref="C31:D31"/>
    <mergeCell ref="C32:D32"/>
    <mergeCell ref="C20:D20"/>
    <mergeCell ref="C30:D30"/>
    <mergeCell ref="C21:D21"/>
    <mergeCell ref="C22:D22"/>
    <mergeCell ref="C23:D23"/>
    <mergeCell ref="C24:D24"/>
  </mergeCells>
  <phoneticPr fontId="3"/>
  <pageMargins left="0.7" right="0.7" top="0.75" bottom="0.75" header="0.3" footer="0.3"/>
  <pageSetup paperSize="9"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9EA8-FD3F-4DC2-A243-4CA2413189B3}">
  <dimension ref="A1:L43"/>
  <sheetViews>
    <sheetView tabSelected="1" view="pageBreakPreview" topLeftCell="A14" zoomScaleNormal="100" zoomScaleSheetLayoutView="100" workbookViewId="0">
      <selection activeCell="N35" sqref="N35"/>
    </sheetView>
  </sheetViews>
  <sheetFormatPr defaultColWidth="8.85546875" defaultRowHeight="13.5"/>
  <cols>
    <col min="1" max="1" width="10.42578125" style="17" customWidth="1"/>
    <col min="2" max="2" width="11.28515625" style="17" customWidth="1"/>
    <col min="3" max="10" width="10.7109375" style="18" customWidth="1"/>
    <col min="11" max="16384" width="8.85546875" style="17"/>
  </cols>
  <sheetData>
    <row r="1" spans="1:12" ht="17.25">
      <c r="A1" s="20" t="s">
        <v>72</v>
      </c>
    </row>
    <row r="2" spans="1:12" ht="6" customHeight="1" thickBot="1"/>
    <row r="3" spans="1:12" ht="18.75" customHeight="1">
      <c r="A3" s="300" t="s">
        <v>73</v>
      </c>
      <c r="B3" s="301"/>
      <c r="C3" s="294" t="s">
        <v>74</v>
      </c>
      <c r="D3" s="295"/>
      <c r="E3" s="296"/>
      <c r="F3" s="297" t="s">
        <v>75</v>
      </c>
      <c r="G3" s="298"/>
      <c r="H3" s="298"/>
      <c r="I3" s="298"/>
      <c r="J3" s="299"/>
    </row>
    <row r="4" spans="1:12" s="19" customFormat="1" ht="18.75" customHeight="1" thickBot="1">
      <c r="A4" s="292" t="s">
        <v>117</v>
      </c>
      <c r="B4" s="293"/>
      <c r="C4" s="195" t="s">
        <v>106</v>
      </c>
      <c r="D4" s="195" t="s">
        <v>107</v>
      </c>
      <c r="E4" s="195" t="s">
        <v>108</v>
      </c>
      <c r="F4" s="196" t="s">
        <v>109</v>
      </c>
      <c r="G4" s="197" t="s">
        <v>110</v>
      </c>
      <c r="H4" s="197" t="s">
        <v>76</v>
      </c>
      <c r="I4" s="197" t="s">
        <v>111</v>
      </c>
      <c r="J4" s="198" t="s">
        <v>112</v>
      </c>
      <c r="L4" s="19" t="s">
        <v>115</v>
      </c>
    </row>
    <row r="5" spans="1:12" ht="18.75" customHeight="1">
      <c r="A5" s="27" t="s">
        <v>77</v>
      </c>
      <c r="B5" s="28" t="s">
        <v>78</v>
      </c>
      <c r="C5" s="199"/>
      <c r="D5" s="200"/>
      <c r="E5" s="201">
        <v>500</v>
      </c>
      <c r="F5" s="202"/>
      <c r="G5" s="203"/>
      <c r="H5" s="203"/>
      <c r="I5" s="199"/>
      <c r="J5" s="204">
        <v>550</v>
      </c>
      <c r="L5" s="17">
        <f>(J5+J13+J21+J29+J37)/(E5+E13+E21+E29+E37)</f>
        <v>1.1000000000000001</v>
      </c>
    </row>
    <row r="6" spans="1:12" ht="18.75" customHeight="1">
      <c r="A6" s="35" t="s">
        <v>86</v>
      </c>
      <c r="B6" s="36" t="s">
        <v>79</v>
      </c>
      <c r="C6" s="205"/>
      <c r="D6" s="206"/>
      <c r="E6" s="207"/>
      <c r="F6" s="208"/>
      <c r="G6" s="206"/>
      <c r="H6" s="206"/>
      <c r="I6" s="206"/>
      <c r="J6" s="209"/>
    </row>
    <row r="7" spans="1:12" ht="18.75" customHeight="1">
      <c r="A7" s="35" t="s">
        <v>80</v>
      </c>
      <c r="B7" s="36" t="s">
        <v>81</v>
      </c>
      <c r="C7" s="57"/>
      <c r="D7" s="57"/>
      <c r="E7" s="69"/>
      <c r="F7" s="60">
        <f>(F5*F6)/10</f>
        <v>0</v>
      </c>
      <c r="G7" s="57">
        <f t="shared" ref="G7:J7" si="0">(G5*G6)/10</f>
        <v>0</v>
      </c>
      <c r="H7" s="57">
        <f t="shared" si="0"/>
        <v>0</v>
      </c>
      <c r="I7" s="57">
        <f t="shared" si="0"/>
        <v>0</v>
      </c>
      <c r="J7" s="73">
        <f t="shared" si="0"/>
        <v>0</v>
      </c>
    </row>
    <row r="8" spans="1:12" ht="18.75" customHeight="1">
      <c r="A8" s="35" t="s">
        <v>82</v>
      </c>
      <c r="B8" s="36" t="s">
        <v>141</v>
      </c>
      <c r="C8" s="205"/>
      <c r="D8" s="206"/>
      <c r="E8" s="207"/>
      <c r="F8" s="208"/>
      <c r="G8" s="206"/>
      <c r="H8" s="206"/>
      <c r="I8" s="206"/>
      <c r="J8" s="209"/>
    </row>
    <row r="9" spans="1:12" ht="18.75" customHeight="1" thickBot="1">
      <c r="A9" s="43" t="s">
        <v>83</v>
      </c>
      <c r="B9" s="44" t="s">
        <v>84</v>
      </c>
      <c r="C9" s="63"/>
      <c r="D9" s="64"/>
      <c r="E9" s="65"/>
      <c r="F9" s="66">
        <f t="shared" ref="F9:J9" si="1">(F7*F8)/1000</f>
        <v>0</v>
      </c>
      <c r="G9" s="64">
        <f t="shared" si="1"/>
        <v>0</v>
      </c>
      <c r="H9" s="67">
        <f t="shared" si="1"/>
        <v>0</v>
      </c>
      <c r="I9" s="64">
        <f t="shared" si="1"/>
        <v>0</v>
      </c>
      <c r="J9" s="64">
        <f t="shared" si="1"/>
        <v>0</v>
      </c>
    </row>
    <row r="10" spans="1:12" ht="18.75" customHeight="1" thickBot="1">
      <c r="A10" s="51"/>
      <c r="B10" s="51"/>
      <c r="C10" s="70"/>
      <c r="D10" s="70"/>
      <c r="E10" s="70"/>
      <c r="F10" s="70"/>
      <c r="G10" s="70"/>
      <c r="H10" s="70"/>
      <c r="I10" s="70"/>
      <c r="J10" s="70"/>
    </row>
    <row r="11" spans="1:12" ht="18.75" customHeight="1">
      <c r="A11" s="300" t="s">
        <v>85</v>
      </c>
      <c r="B11" s="301"/>
      <c r="C11" s="294" t="s">
        <v>74</v>
      </c>
      <c r="D11" s="295"/>
      <c r="E11" s="296"/>
      <c r="F11" s="297" t="s">
        <v>75</v>
      </c>
      <c r="G11" s="298"/>
      <c r="H11" s="298"/>
      <c r="I11" s="298"/>
      <c r="J11" s="299"/>
    </row>
    <row r="12" spans="1:12" ht="18.75" customHeight="1" thickBot="1">
      <c r="A12" s="292"/>
      <c r="B12" s="293"/>
      <c r="C12" s="195" t="s">
        <v>106</v>
      </c>
      <c r="D12" s="195" t="s">
        <v>107</v>
      </c>
      <c r="E12" s="195" t="s">
        <v>108</v>
      </c>
      <c r="F12" s="196" t="s">
        <v>109</v>
      </c>
      <c r="G12" s="197" t="s">
        <v>110</v>
      </c>
      <c r="H12" s="197" t="s">
        <v>76</v>
      </c>
      <c r="I12" s="197" t="s">
        <v>111</v>
      </c>
      <c r="J12" s="198" t="s">
        <v>112</v>
      </c>
    </row>
    <row r="13" spans="1:12" ht="18.75" customHeight="1">
      <c r="A13" s="27" t="s">
        <v>77</v>
      </c>
      <c r="B13" s="28" t="s">
        <v>78</v>
      </c>
      <c r="C13" s="199"/>
      <c r="D13" s="200"/>
      <c r="E13" s="201"/>
      <c r="F13" s="210"/>
      <c r="G13" s="200"/>
      <c r="H13" s="211"/>
      <c r="I13" s="200"/>
      <c r="J13" s="212"/>
    </row>
    <row r="14" spans="1:12" ht="18.75" customHeight="1">
      <c r="A14" s="35" t="s">
        <v>86</v>
      </c>
      <c r="B14" s="36" t="s">
        <v>79</v>
      </c>
      <c r="C14" s="205"/>
      <c r="D14" s="206"/>
      <c r="E14" s="207"/>
      <c r="F14" s="213"/>
      <c r="G14" s="206"/>
      <c r="H14" s="214"/>
      <c r="I14" s="206"/>
      <c r="J14" s="215"/>
    </row>
    <row r="15" spans="1:12" ht="18.75" customHeight="1">
      <c r="A15" s="35" t="s">
        <v>80</v>
      </c>
      <c r="B15" s="36" t="s">
        <v>81</v>
      </c>
      <c r="C15" s="57">
        <f t="shared" ref="C15:J15" si="2">(C13*C14)/10</f>
        <v>0</v>
      </c>
      <c r="D15" s="57">
        <f t="shared" si="2"/>
        <v>0</v>
      </c>
      <c r="E15" s="69">
        <f t="shared" si="2"/>
        <v>0</v>
      </c>
      <c r="F15" s="60">
        <f t="shared" si="2"/>
        <v>0</v>
      </c>
      <c r="G15" s="57">
        <f t="shared" si="2"/>
        <v>0</v>
      </c>
      <c r="H15" s="57">
        <f t="shared" si="2"/>
        <v>0</v>
      </c>
      <c r="I15" s="57">
        <f t="shared" si="2"/>
        <v>0</v>
      </c>
      <c r="J15" s="57">
        <f t="shared" si="2"/>
        <v>0</v>
      </c>
    </row>
    <row r="16" spans="1:12" ht="18.75" customHeight="1">
      <c r="A16" s="35" t="s">
        <v>82</v>
      </c>
      <c r="B16" s="36" t="s">
        <v>141</v>
      </c>
      <c r="C16" s="159"/>
      <c r="D16" s="160"/>
      <c r="E16" s="161"/>
      <c r="F16" s="162"/>
      <c r="G16" s="160"/>
      <c r="H16" s="163"/>
      <c r="I16" s="160"/>
      <c r="J16" s="164"/>
    </row>
    <row r="17" spans="1:10" ht="18.75" customHeight="1" thickBot="1">
      <c r="A17" s="43" t="s">
        <v>83</v>
      </c>
      <c r="B17" s="44" t="s">
        <v>84</v>
      </c>
      <c r="C17" s="63">
        <f t="shared" ref="C17:J17" si="3">(C15*C16)/1000</f>
        <v>0</v>
      </c>
      <c r="D17" s="64">
        <f t="shared" si="3"/>
        <v>0</v>
      </c>
      <c r="E17" s="65">
        <f t="shared" si="3"/>
        <v>0</v>
      </c>
      <c r="F17" s="66">
        <f t="shared" si="3"/>
        <v>0</v>
      </c>
      <c r="G17" s="64">
        <f t="shared" si="3"/>
        <v>0</v>
      </c>
      <c r="H17" s="67">
        <f t="shared" si="3"/>
        <v>0</v>
      </c>
      <c r="I17" s="64">
        <f t="shared" si="3"/>
        <v>0</v>
      </c>
      <c r="J17" s="68">
        <f t="shared" si="3"/>
        <v>0</v>
      </c>
    </row>
    <row r="18" spans="1:10" ht="18.75" customHeight="1" thickBot="1">
      <c r="A18" s="51"/>
      <c r="B18" s="51"/>
      <c r="C18" s="70"/>
      <c r="D18" s="70"/>
      <c r="E18" s="70"/>
      <c r="F18" s="70"/>
      <c r="G18" s="70"/>
      <c r="H18" s="70"/>
      <c r="I18" s="70"/>
      <c r="J18" s="70"/>
    </row>
    <row r="19" spans="1:10" ht="18.75" customHeight="1">
      <c r="A19" s="300" t="s">
        <v>87</v>
      </c>
      <c r="B19" s="301"/>
      <c r="C19" s="294" t="s">
        <v>74</v>
      </c>
      <c r="D19" s="295"/>
      <c r="E19" s="296"/>
      <c r="F19" s="297" t="s">
        <v>75</v>
      </c>
      <c r="G19" s="298"/>
      <c r="H19" s="298"/>
      <c r="I19" s="298"/>
      <c r="J19" s="299"/>
    </row>
    <row r="20" spans="1:10" ht="18.75" customHeight="1" thickBot="1">
      <c r="A20" s="292"/>
      <c r="B20" s="293"/>
      <c r="C20" s="195" t="s">
        <v>106</v>
      </c>
      <c r="D20" s="195" t="s">
        <v>107</v>
      </c>
      <c r="E20" s="195" t="s">
        <v>108</v>
      </c>
      <c r="F20" s="196" t="s">
        <v>109</v>
      </c>
      <c r="G20" s="197" t="s">
        <v>110</v>
      </c>
      <c r="H20" s="197" t="s">
        <v>76</v>
      </c>
      <c r="I20" s="197" t="s">
        <v>111</v>
      </c>
      <c r="J20" s="198" t="s">
        <v>112</v>
      </c>
    </row>
    <row r="21" spans="1:10" ht="18.75" customHeight="1">
      <c r="A21" s="27" t="s">
        <v>77</v>
      </c>
      <c r="B21" s="28" t="s">
        <v>78</v>
      </c>
      <c r="C21" s="199"/>
      <c r="D21" s="200"/>
      <c r="E21" s="201"/>
      <c r="F21" s="210"/>
      <c r="G21" s="200"/>
      <c r="H21" s="211"/>
      <c r="I21" s="200"/>
      <c r="J21" s="212"/>
    </row>
    <row r="22" spans="1:10" ht="18.75" customHeight="1">
      <c r="A22" s="35" t="s">
        <v>86</v>
      </c>
      <c r="B22" s="36" t="s">
        <v>79</v>
      </c>
      <c r="C22" s="205"/>
      <c r="D22" s="206"/>
      <c r="E22" s="207"/>
      <c r="F22" s="213"/>
      <c r="G22" s="206"/>
      <c r="H22" s="214"/>
      <c r="I22" s="206"/>
      <c r="J22" s="215"/>
    </row>
    <row r="23" spans="1:10" ht="18.75" customHeight="1">
      <c r="A23" s="35" t="s">
        <v>80</v>
      </c>
      <c r="B23" s="36" t="s">
        <v>81</v>
      </c>
      <c r="C23" s="57">
        <f t="shared" ref="C23:J23" si="4">(C21*C22)/10</f>
        <v>0</v>
      </c>
      <c r="D23" s="57">
        <f t="shared" si="4"/>
        <v>0</v>
      </c>
      <c r="E23" s="69">
        <f t="shared" si="4"/>
        <v>0</v>
      </c>
      <c r="F23" s="60">
        <f t="shared" si="4"/>
        <v>0</v>
      </c>
      <c r="G23" s="57">
        <f t="shared" si="4"/>
        <v>0</v>
      </c>
      <c r="H23" s="57">
        <f t="shared" si="4"/>
        <v>0</v>
      </c>
      <c r="I23" s="57">
        <f t="shared" si="4"/>
        <v>0</v>
      </c>
      <c r="J23" s="57">
        <f t="shared" si="4"/>
        <v>0</v>
      </c>
    </row>
    <row r="24" spans="1:10" ht="18.75" customHeight="1">
      <c r="A24" s="35" t="s">
        <v>82</v>
      </c>
      <c r="B24" s="36" t="s">
        <v>141</v>
      </c>
      <c r="C24" s="205"/>
      <c r="D24" s="206"/>
      <c r="E24" s="207"/>
      <c r="F24" s="213"/>
      <c r="G24" s="206"/>
      <c r="H24" s="214"/>
      <c r="I24" s="206"/>
      <c r="J24" s="215"/>
    </row>
    <row r="25" spans="1:10" ht="18.75" customHeight="1" thickBot="1">
      <c r="A25" s="43" t="s">
        <v>83</v>
      </c>
      <c r="B25" s="44" t="s">
        <v>84</v>
      </c>
      <c r="C25" s="63">
        <f t="shared" ref="C25:J25" si="5">(C23*C24)/1000</f>
        <v>0</v>
      </c>
      <c r="D25" s="64">
        <f t="shared" si="5"/>
        <v>0</v>
      </c>
      <c r="E25" s="65">
        <f t="shared" si="5"/>
        <v>0</v>
      </c>
      <c r="F25" s="66">
        <f t="shared" si="5"/>
        <v>0</v>
      </c>
      <c r="G25" s="64">
        <f t="shared" si="5"/>
        <v>0</v>
      </c>
      <c r="H25" s="67">
        <f t="shared" si="5"/>
        <v>0</v>
      </c>
      <c r="I25" s="64">
        <f t="shared" si="5"/>
        <v>0</v>
      </c>
      <c r="J25" s="68">
        <f t="shared" si="5"/>
        <v>0</v>
      </c>
    </row>
    <row r="26" spans="1:10" ht="18.75" customHeight="1" thickBot="1">
      <c r="A26" s="51"/>
      <c r="B26" s="51"/>
      <c r="C26" s="70"/>
      <c r="D26" s="70"/>
      <c r="E26" s="70"/>
      <c r="F26" s="70"/>
      <c r="G26" s="70"/>
      <c r="H26" s="70"/>
      <c r="I26" s="70"/>
      <c r="J26" s="70"/>
    </row>
    <row r="27" spans="1:10" ht="18.75" customHeight="1">
      <c r="A27" s="300" t="s">
        <v>88</v>
      </c>
      <c r="B27" s="301"/>
      <c r="C27" s="294" t="s">
        <v>74</v>
      </c>
      <c r="D27" s="295"/>
      <c r="E27" s="296"/>
      <c r="F27" s="297" t="s">
        <v>75</v>
      </c>
      <c r="G27" s="298"/>
      <c r="H27" s="298"/>
      <c r="I27" s="298"/>
      <c r="J27" s="299"/>
    </row>
    <row r="28" spans="1:10" ht="18.75" customHeight="1" thickBot="1">
      <c r="A28" s="292"/>
      <c r="B28" s="293"/>
      <c r="C28" s="195" t="s">
        <v>106</v>
      </c>
      <c r="D28" s="195" t="s">
        <v>107</v>
      </c>
      <c r="E28" s="195" t="s">
        <v>108</v>
      </c>
      <c r="F28" s="196" t="s">
        <v>109</v>
      </c>
      <c r="G28" s="197" t="s">
        <v>110</v>
      </c>
      <c r="H28" s="197" t="s">
        <v>76</v>
      </c>
      <c r="I28" s="197" t="s">
        <v>111</v>
      </c>
      <c r="J28" s="198" t="s">
        <v>112</v>
      </c>
    </row>
    <row r="29" spans="1:10" ht="18.75" customHeight="1">
      <c r="A29" s="27" t="s">
        <v>77</v>
      </c>
      <c r="B29" s="28" t="s">
        <v>78</v>
      </c>
      <c r="C29" s="199"/>
      <c r="D29" s="200"/>
      <c r="E29" s="201"/>
      <c r="F29" s="210"/>
      <c r="G29" s="200"/>
      <c r="H29" s="211"/>
      <c r="I29" s="200"/>
      <c r="J29" s="212"/>
    </row>
    <row r="30" spans="1:10" ht="18.75" customHeight="1">
      <c r="A30" s="35" t="s">
        <v>86</v>
      </c>
      <c r="B30" s="36" t="s">
        <v>79</v>
      </c>
      <c r="C30" s="205"/>
      <c r="D30" s="206"/>
      <c r="E30" s="207"/>
      <c r="F30" s="213"/>
      <c r="G30" s="206"/>
      <c r="H30" s="214"/>
      <c r="I30" s="206"/>
      <c r="J30" s="215"/>
    </row>
    <row r="31" spans="1:10" ht="18.75" customHeight="1">
      <c r="A31" s="35" t="s">
        <v>80</v>
      </c>
      <c r="B31" s="36" t="s">
        <v>81</v>
      </c>
      <c r="C31" s="57">
        <f t="shared" ref="C31:J31" si="6">(C29*C30)/10</f>
        <v>0</v>
      </c>
      <c r="D31" s="57">
        <f t="shared" si="6"/>
        <v>0</v>
      </c>
      <c r="E31" s="69">
        <f t="shared" si="6"/>
        <v>0</v>
      </c>
      <c r="F31" s="60">
        <f t="shared" si="6"/>
        <v>0</v>
      </c>
      <c r="G31" s="57">
        <f t="shared" si="6"/>
        <v>0</v>
      </c>
      <c r="H31" s="57">
        <f t="shared" si="6"/>
        <v>0</v>
      </c>
      <c r="I31" s="57">
        <f t="shared" si="6"/>
        <v>0</v>
      </c>
      <c r="J31" s="57">
        <f t="shared" si="6"/>
        <v>0</v>
      </c>
    </row>
    <row r="32" spans="1:10" ht="18.75" customHeight="1">
      <c r="A32" s="35" t="s">
        <v>82</v>
      </c>
      <c r="B32" s="36" t="s">
        <v>141</v>
      </c>
      <c r="C32" s="205"/>
      <c r="D32" s="206"/>
      <c r="E32" s="207"/>
      <c r="F32" s="213"/>
      <c r="G32" s="206"/>
      <c r="H32" s="214"/>
      <c r="I32" s="206"/>
      <c r="J32" s="215"/>
    </row>
    <row r="33" spans="1:10" ht="18.75" customHeight="1" thickBot="1">
      <c r="A33" s="43" t="s">
        <v>83</v>
      </c>
      <c r="B33" s="44" t="s">
        <v>84</v>
      </c>
      <c r="C33" s="63">
        <f t="shared" ref="C33:J33" si="7">(C31*C32)/1000</f>
        <v>0</v>
      </c>
      <c r="D33" s="64">
        <f t="shared" si="7"/>
        <v>0</v>
      </c>
      <c r="E33" s="65">
        <f t="shared" si="7"/>
        <v>0</v>
      </c>
      <c r="F33" s="66">
        <f t="shared" si="7"/>
        <v>0</v>
      </c>
      <c r="G33" s="64">
        <f t="shared" si="7"/>
        <v>0</v>
      </c>
      <c r="H33" s="67">
        <f t="shared" si="7"/>
        <v>0</v>
      </c>
      <c r="I33" s="64">
        <f t="shared" si="7"/>
        <v>0</v>
      </c>
      <c r="J33" s="68">
        <f t="shared" si="7"/>
        <v>0</v>
      </c>
    </row>
    <row r="34" spans="1:10" ht="18.75" customHeight="1" thickBot="1">
      <c r="A34" s="51"/>
      <c r="B34" s="51"/>
      <c r="C34" s="70"/>
      <c r="D34" s="70"/>
      <c r="E34" s="70"/>
      <c r="F34" s="70"/>
      <c r="G34" s="70"/>
      <c r="H34" s="70"/>
      <c r="I34" s="70"/>
      <c r="J34" s="70"/>
    </row>
    <row r="35" spans="1:10" ht="18.75" customHeight="1">
      <c r="A35" s="300" t="s">
        <v>89</v>
      </c>
      <c r="B35" s="301"/>
      <c r="C35" s="294" t="s">
        <v>74</v>
      </c>
      <c r="D35" s="295"/>
      <c r="E35" s="296"/>
      <c r="F35" s="297" t="s">
        <v>75</v>
      </c>
      <c r="G35" s="298"/>
      <c r="H35" s="298"/>
      <c r="I35" s="298"/>
      <c r="J35" s="299"/>
    </row>
    <row r="36" spans="1:10" ht="18.75" customHeight="1" thickBot="1">
      <c r="A36" s="292"/>
      <c r="B36" s="293"/>
      <c r="C36" s="195" t="s">
        <v>106</v>
      </c>
      <c r="D36" s="195" t="s">
        <v>107</v>
      </c>
      <c r="E36" s="195" t="s">
        <v>108</v>
      </c>
      <c r="F36" s="196" t="s">
        <v>109</v>
      </c>
      <c r="G36" s="197" t="s">
        <v>110</v>
      </c>
      <c r="H36" s="197" t="s">
        <v>76</v>
      </c>
      <c r="I36" s="197" t="s">
        <v>111</v>
      </c>
      <c r="J36" s="198" t="s">
        <v>112</v>
      </c>
    </row>
    <row r="37" spans="1:10" ht="18.75" customHeight="1">
      <c r="A37" s="27" t="s">
        <v>77</v>
      </c>
      <c r="B37" s="28" t="s">
        <v>78</v>
      </c>
      <c r="C37" s="199"/>
      <c r="D37" s="200"/>
      <c r="E37" s="201"/>
      <c r="F37" s="210"/>
      <c r="G37" s="200"/>
      <c r="H37" s="211"/>
      <c r="I37" s="200"/>
      <c r="J37" s="212"/>
    </row>
    <row r="38" spans="1:10" ht="18.75" customHeight="1">
      <c r="A38" s="35" t="s">
        <v>86</v>
      </c>
      <c r="B38" s="36" t="s">
        <v>79</v>
      </c>
      <c r="C38" s="205"/>
      <c r="D38" s="206"/>
      <c r="E38" s="207"/>
      <c r="F38" s="213"/>
      <c r="G38" s="206"/>
      <c r="H38" s="214"/>
      <c r="I38" s="206"/>
      <c r="J38" s="215"/>
    </row>
    <row r="39" spans="1:10" ht="18.75" customHeight="1">
      <c r="A39" s="35" t="s">
        <v>80</v>
      </c>
      <c r="B39" s="36" t="s">
        <v>81</v>
      </c>
      <c r="C39" s="57">
        <f t="shared" ref="C39:J39" si="8">(C37*C38)/10</f>
        <v>0</v>
      </c>
      <c r="D39" s="57">
        <f t="shared" si="8"/>
        <v>0</v>
      </c>
      <c r="E39" s="69">
        <f t="shared" si="8"/>
        <v>0</v>
      </c>
      <c r="F39" s="60">
        <f t="shared" si="8"/>
        <v>0</v>
      </c>
      <c r="G39" s="57">
        <f t="shared" si="8"/>
        <v>0</v>
      </c>
      <c r="H39" s="57">
        <f t="shared" si="8"/>
        <v>0</v>
      </c>
      <c r="I39" s="57">
        <f t="shared" si="8"/>
        <v>0</v>
      </c>
      <c r="J39" s="57">
        <f t="shared" si="8"/>
        <v>0</v>
      </c>
    </row>
    <row r="40" spans="1:10" ht="18.75" customHeight="1">
      <c r="A40" s="35" t="s">
        <v>82</v>
      </c>
      <c r="B40" s="36" t="s">
        <v>141</v>
      </c>
      <c r="C40" s="205"/>
      <c r="D40" s="206"/>
      <c r="E40" s="207"/>
      <c r="F40" s="213"/>
      <c r="G40" s="206"/>
      <c r="H40" s="214"/>
      <c r="I40" s="206"/>
      <c r="J40" s="215"/>
    </row>
    <row r="41" spans="1:10" ht="18.75" customHeight="1" thickBot="1">
      <c r="A41" s="43" t="s">
        <v>83</v>
      </c>
      <c r="B41" s="44" t="s">
        <v>84</v>
      </c>
      <c r="C41" s="63">
        <f t="shared" ref="C41:J41" si="9">(C39*C40)/1000</f>
        <v>0</v>
      </c>
      <c r="D41" s="64">
        <f t="shared" si="9"/>
        <v>0</v>
      </c>
      <c r="E41" s="65">
        <f t="shared" si="9"/>
        <v>0</v>
      </c>
      <c r="F41" s="66">
        <f t="shared" si="9"/>
        <v>0</v>
      </c>
      <c r="G41" s="64">
        <f t="shared" si="9"/>
        <v>0</v>
      </c>
      <c r="H41" s="67">
        <f t="shared" si="9"/>
        <v>0</v>
      </c>
      <c r="I41" s="64">
        <f t="shared" si="9"/>
        <v>0</v>
      </c>
      <c r="J41" s="68">
        <f t="shared" si="9"/>
        <v>0</v>
      </c>
    </row>
    <row r="42" spans="1:10" ht="18.75">
      <c r="A42" s="51"/>
      <c r="B42" s="51"/>
      <c r="C42" s="70"/>
      <c r="D42" s="70"/>
      <c r="E42" s="70"/>
      <c r="F42" s="70"/>
      <c r="G42" s="70"/>
      <c r="H42" s="70"/>
      <c r="I42" s="70"/>
      <c r="J42" s="70"/>
    </row>
    <row r="43" spans="1:10" ht="18.75">
      <c r="A43" s="51"/>
      <c r="B43" s="51"/>
      <c r="C43" s="70"/>
      <c r="D43" s="70"/>
      <c r="E43" s="70"/>
      <c r="F43" s="70"/>
      <c r="G43" s="70"/>
      <c r="H43" s="70"/>
      <c r="I43" s="70" t="s">
        <v>90</v>
      </c>
      <c r="J43" s="70">
        <f>(J9+J17+J25+J33+J41)*1000</f>
        <v>0</v>
      </c>
    </row>
  </sheetData>
  <sheetProtection algorithmName="SHA-512" hashValue="zaiczrb7w/6C2kik3A1uu5SXko27jY+HvfBshhzNQTGmXiL/8GTcrntF/2tj2q0kWxURnJamprlI6RNYOpgq5w==" saltValue="BHarA5ei69rYuPA3Y1f2iw==" spinCount="100000" sheet="1" objects="1" scenarios="1"/>
  <mergeCells count="20">
    <mergeCell ref="C3:E3"/>
    <mergeCell ref="F3:J3"/>
    <mergeCell ref="A3:B3"/>
    <mergeCell ref="A4:B4"/>
    <mergeCell ref="A36:B36"/>
    <mergeCell ref="C11:E11"/>
    <mergeCell ref="F11:J11"/>
    <mergeCell ref="C19:E19"/>
    <mergeCell ref="F19:J19"/>
    <mergeCell ref="A11:B11"/>
    <mergeCell ref="C35:E35"/>
    <mergeCell ref="F35:J35"/>
    <mergeCell ref="A27:B27"/>
    <mergeCell ref="A35:B35"/>
    <mergeCell ref="A28:B28"/>
    <mergeCell ref="A19:B19"/>
    <mergeCell ref="A12:B12"/>
    <mergeCell ref="A20:B20"/>
    <mergeCell ref="C27:E27"/>
    <mergeCell ref="F27:J27"/>
  </mergeCells>
  <phoneticPr fontId="3"/>
  <printOptions horizontalCentered="1"/>
  <pageMargins left="0.39370078740157483" right="0.39370078740157483" top="1.1811023622047245" bottom="0.59055118110236227" header="0.39370078740157483" footer="0.39370078740157483"/>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3FCE4-1E18-4160-8051-D6534835C874}">
  <sheetPr>
    <tabColor theme="7" tint="0.79998168889431442"/>
  </sheetPr>
  <dimension ref="A1:J41"/>
  <sheetViews>
    <sheetView view="pageBreakPreview" zoomScale="115" zoomScaleNormal="100" workbookViewId="0">
      <selection activeCell="F1" sqref="F1"/>
    </sheetView>
  </sheetViews>
  <sheetFormatPr defaultColWidth="8.85546875" defaultRowHeight="13.5"/>
  <cols>
    <col min="1" max="2" width="8.85546875" style="17"/>
    <col min="3" max="3" width="9.28515625" style="17" bestFit="1" customWidth="1"/>
    <col min="4" max="16384" width="8.85546875" style="17"/>
  </cols>
  <sheetData>
    <row r="1" spans="1:10" ht="17.25">
      <c r="A1" s="20" t="s">
        <v>72</v>
      </c>
    </row>
    <row r="2" spans="1:10" ht="14.25" thickBot="1"/>
    <row r="3" spans="1:10" ht="18.75" customHeight="1">
      <c r="A3" s="300" t="s">
        <v>73</v>
      </c>
      <c r="B3" s="301"/>
      <c r="C3" s="294" t="s">
        <v>74</v>
      </c>
      <c r="D3" s="295"/>
      <c r="E3" s="296"/>
      <c r="F3" s="297" t="s">
        <v>75</v>
      </c>
      <c r="G3" s="298"/>
      <c r="H3" s="298"/>
      <c r="I3" s="298"/>
      <c r="J3" s="299"/>
    </row>
    <row r="4" spans="1:10" s="19" customFormat="1" ht="18.75" customHeight="1" thickBot="1">
      <c r="A4" s="304" t="s">
        <v>91</v>
      </c>
      <c r="B4" s="305"/>
      <c r="C4" s="21" t="s">
        <v>92</v>
      </c>
      <c r="D4" s="22" t="s">
        <v>92</v>
      </c>
      <c r="E4" s="23" t="s">
        <v>92</v>
      </c>
      <c r="F4" s="24" t="s">
        <v>92</v>
      </c>
      <c r="G4" s="25" t="s">
        <v>92</v>
      </c>
      <c r="H4" s="25" t="s">
        <v>92</v>
      </c>
      <c r="I4" s="25" t="s">
        <v>92</v>
      </c>
      <c r="J4" s="26" t="s">
        <v>92</v>
      </c>
    </row>
    <row r="5" spans="1:10" ht="18.75" customHeight="1">
      <c r="A5" s="27" t="s">
        <v>77</v>
      </c>
      <c r="B5" s="28" t="s">
        <v>142</v>
      </c>
      <c r="C5" s="29">
        <v>480</v>
      </c>
      <c r="D5" s="30">
        <v>500</v>
      </c>
      <c r="E5" s="31">
        <v>500</v>
      </c>
      <c r="F5" s="32">
        <v>600</v>
      </c>
      <c r="G5" s="30">
        <v>600</v>
      </c>
      <c r="H5" s="33">
        <v>600</v>
      </c>
      <c r="I5" s="30">
        <v>700</v>
      </c>
      <c r="J5" s="34">
        <v>700</v>
      </c>
    </row>
    <row r="6" spans="1:10" ht="18.75" customHeight="1">
      <c r="A6" s="35" t="s">
        <v>86</v>
      </c>
      <c r="B6" s="36" t="s">
        <v>143</v>
      </c>
      <c r="C6" s="37">
        <v>500</v>
      </c>
      <c r="D6" s="38">
        <v>510</v>
      </c>
      <c r="E6" s="39">
        <v>520</v>
      </c>
      <c r="F6" s="40">
        <v>520</v>
      </c>
      <c r="G6" s="38">
        <v>520</v>
      </c>
      <c r="H6" s="41">
        <v>520</v>
      </c>
      <c r="I6" s="38">
        <v>520</v>
      </c>
      <c r="J6" s="42">
        <v>520</v>
      </c>
    </row>
    <row r="7" spans="1:10" ht="18.75" customHeight="1">
      <c r="A7" s="35" t="s">
        <v>80</v>
      </c>
      <c r="B7" s="36" t="s">
        <v>139</v>
      </c>
      <c r="C7" s="37">
        <f t="shared" ref="C7:J7" si="0">C5*C6/10</f>
        <v>24000</v>
      </c>
      <c r="D7" s="38">
        <f t="shared" si="0"/>
        <v>25500</v>
      </c>
      <c r="E7" s="39">
        <f t="shared" si="0"/>
        <v>26000</v>
      </c>
      <c r="F7" s="40">
        <f t="shared" si="0"/>
        <v>31200</v>
      </c>
      <c r="G7" s="38">
        <f t="shared" si="0"/>
        <v>31200</v>
      </c>
      <c r="H7" s="41">
        <f t="shared" si="0"/>
        <v>31200</v>
      </c>
      <c r="I7" s="38">
        <f t="shared" si="0"/>
        <v>36400</v>
      </c>
      <c r="J7" s="42">
        <f t="shared" si="0"/>
        <v>36400</v>
      </c>
    </row>
    <row r="8" spans="1:10" ht="18.75" customHeight="1">
      <c r="A8" s="35" t="s">
        <v>82</v>
      </c>
      <c r="B8" s="36" t="s">
        <v>140</v>
      </c>
      <c r="C8" s="37">
        <v>210</v>
      </c>
      <c r="D8" s="38">
        <v>220</v>
      </c>
      <c r="E8" s="39">
        <v>220</v>
      </c>
      <c r="F8" s="40">
        <v>220</v>
      </c>
      <c r="G8" s="38">
        <v>220</v>
      </c>
      <c r="H8" s="41">
        <v>220</v>
      </c>
      <c r="I8" s="38">
        <v>220</v>
      </c>
      <c r="J8" s="42">
        <v>220</v>
      </c>
    </row>
    <row r="9" spans="1:10" ht="18.75" customHeight="1" thickBot="1">
      <c r="A9" s="43" t="s">
        <v>83</v>
      </c>
      <c r="B9" s="44" t="s">
        <v>84</v>
      </c>
      <c r="C9" s="45">
        <f t="shared" ref="C9:J9" si="1">C7*C8/1000</f>
        <v>5040</v>
      </c>
      <c r="D9" s="46">
        <f t="shared" si="1"/>
        <v>5610</v>
      </c>
      <c r="E9" s="47">
        <f t="shared" si="1"/>
        <v>5720</v>
      </c>
      <c r="F9" s="48">
        <f t="shared" si="1"/>
        <v>6864</v>
      </c>
      <c r="G9" s="46">
        <f t="shared" si="1"/>
        <v>6864</v>
      </c>
      <c r="H9" s="49">
        <f t="shared" si="1"/>
        <v>6864</v>
      </c>
      <c r="I9" s="46">
        <f t="shared" si="1"/>
        <v>8008</v>
      </c>
      <c r="J9" s="50">
        <f t="shared" si="1"/>
        <v>8008</v>
      </c>
    </row>
    <row r="10" spans="1:10" ht="18.75" customHeight="1" thickBot="1">
      <c r="A10" s="51"/>
      <c r="B10" s="51"/>
      <c r="C10" s="51"/>
      <c r="D10" s="51"/>
      <c r="E10" s="51"/>
      <c r="F10" s="51"/>
      <c r="G10" s="51"/>
      <c r="H10" s="51"/>
      <c r="I10" s="51"/>
      <c r="J10" s="51"/>
    </row>
    <row r="11" spans="1:10" ht="18.75" customHeight="1">
      <c r="A11" s="300" t="s">
        <v>85</v>
      </c>
      <c r="B11" s="301"/>
      <c r="C11" s="294" t="s">
        <v>74</v>
      </c>
      <c r="D11" s="295"/>
      <c r="E11" s="296"/>
      <c r="F11" s="297" t="s">
        <v>75</v>
      </c>
      <c r="G11" s="298"/>
      <c r="H11" s="298"/>
      <c r="I11" s="298"/>
      <c r="J11" s="299"/>
    </row>
    <row r="12" spans="1:10" ht="18.75" customHeight="1" thickBot="1">
      <c r="A12" s="304" t="s">
        <v>93</v>
      </c>
      <c r="B12" s="305"/>
      <c r="C12" s="21" t="s">
        <v>92</v>
      </c>
      <c r="D12" s="22" t="s">
        <v>92</v>
      </c>
      <c r="E12" s="23" t="s">
        <v>92</v>
      </c>
      <c r="F12" s="24" t="s">
        <v>92</v>
      </c>
      <c r="G12" s="25" t="s">
        <v>92</v>
      </c>
      <c r="H12" s="25" t="s">
        <v>92</v>
      </c>
      <c r="I12" s="25" t="s">
        <v>92</v>
      </c>
      <c r="J12" s="26" t="s">
        <v>92</v>
      </c>
    </row>
    <row r="13" spans="1:10" ht="18.75" customHeight="1">
      <c r="A13" s="27" t="s">
        <v>77</v>
      </c>
      <c r="B13" s="28" t="s">
        <v>78</v>
      </c>
      <c r="C13" s="29">
        <v>30</v>
      </c>
      <c r="D13" s="30">
        <v>30</v>
      </c>
      <c r="E13" s="31">
        <v>50</v>
      </c>
      <c r="F13" s="32">
        <v>60</v>
      </c>
      <c r="G13" s="30">
        <v>60</v>
      </c>
      <c r="H13" s="33">
        <v>60</v>
      </c>
      <c r="I13" s="30">
        <v>80</v>
      </c>
      <c r="J13" s="34">
        <v>80</v>
      </c>
    </row>
    <row r="14" spans="1:10" ht="18.75" customHeight="1">
      <c r="A14" s="35" t="s">
        <v>86</v>
      </c>
      <c r="B14" s="36" t="s">
        <v>79</v>
      </c>
      <c r="C14" s="37">
        <v>248</v>
      </c>
      <c r="D14" s="38">
        <v>250</v>
      </c>
      <c r="E14" s="39">
        <v>262</v>
      </c>
      <c r="F14" s="40">
        <v>260</v>
      </c>
      <c r="G14" s="38">
        <v>260</v>
      </c>
      <c r="H14" s="41">
        <v>260</v>
      </c>
      <c r="I14" s="38">
        <v>260</v>
      </c>
      <c r="J14" s="42">
        <v>260</v>
      </c>
    </row>
    <row r="15" spans="1:10" ht="18.75" customHeight="1">
      <c r="A15" s="35" t="s">
        <v>80</v>
      </c>
      <c r="B15" s="36" t="s">
        <v>81</v>
      </c>
      <c r="C15" s="37">
        <f t="shared" ref="C15:J15" si="2">C13*C14/10</f>
        <v>744</v>
      </c>
      <c r="D15" s="38">
        <f t="shared" si="2"/>
        <v>750</v>
      </c>
      <c r="E15" s="39">
        <f t="shared" si="2"/>
        <v>1310</v>
      </c>
      <c r="F15" s="40">
        <f t="shared" si="2"/>
        <v>1560</v>
      </c>
      <c r="G15" s="38">
        <f t="shared" si="2"/>
        <v>1560</v>
      </c>
      <c r="H15" s="41">
        <f t="shared" si="2"/>
        <v>1560</v>
      </c>
      <c r="I15" s="38">
        <f t="shared" si="2"/>
        <v>2080</v>
      </c>
      <c r="J15" s="42">
        <f t="shared" si="2"/>
        <v>2080</v>
      </c>
    </row>
    <row r="16" spans="1:10" ht="18.75" customHeight="1">
      <c r="A16" s="35" t="s">
        <v>82</v>
      </c>
      <c r="B16" s="36" t="s">
        <v>141</v>
      </c>
      <c r="C16" s="37">
        <v>287</v>
      </c>
      <c r="D16" s="38">
        <v>285</v>
      </c>
      <c r="E16" s="39">
        <v>280</v>
      </c>
      <c r="F16" s="40">
        <v>280</v>
      </c>
      <c r="G16" s="38">
        <v>280</v>
      </c>
      <c r="H16" s="41">
        <v>280</v>
      </c>
      <c r="I16" s="38">
        <v>280</v>
      </c>
      <c r="J16" s="42">
        <v>280</v>
      </c>
    </row>
    <row r="17" spans="1:10" ht="18.75" customHeight="1" thickBot="1">
      <c r="A17" s="43" t="s">
        <v>83</v>
      </c>
      <c r="B17" s="44" t="s">
        <v>84</v>
      </c>
      <c r="C17" s="45">
        <f t="shared" ref="C17:J17" si="3">C15*C16/1000</f>
        <v>213.52799999999999</v>
      </c>
      <c r="D17" s="46">
        <f t="shared" si="3"/>
        <v>213.75</v>
      </c>
      <c r="E17" s="47">
        <f t="shared" si="3"/>
        <v>366.8</v>
      </c>
      <c r="F17" s="48">
        <f t="shared" si="3"/>
        <v>436.8</v>
      </c>
      <c r="G17" s="46">
        <f t="shared" si="3"/>
        <v>436.8</v>
      </c>
      <c r="H17" s="49">
        <f t="shared" si="3"/>
        <v>436.8</v>
      </c>
      <c r="I17" s="46">
        <f t="shared" si="3"/>
        <v>582.4</v>
      </c>
      <c r="J17" s="50">
        <f t="shared" si="3"/>
        <v>582.4</v>
      </c>
    </row>
    <row r="18" spans="1:10" ht="18.75" customHeight="1" thickBot="1">
      <c r="A18" s="51"/>
      <c r="B18" s="51"/>
      <c r="C18" s="51"/>
      <c r="D18" s="51"/>
      <c r="E18" s="51"/>
      <c r="F18" s="51"/>
      <c r="G18" s="51"/>
      <c r="H18" s="51"/>
      <c r="I18" s="51"/>
      <c r="J18" s="51"/>
    </row>
    <row r="19" spans="1:10" ht="18.75" customHeight="1">
      <c r="A19" s="300" t="s">
        <v>87</v>
      </c>
      <c r="B19" s="301"/>
      <c r="C19" s="294" t="s">
        <v>74</v>
      </c>
      <c r="D19" s="295"/>
      <c r="E19" s="296"/>
      <c r="F19" s="297" t="s">
        <v>75</v>
      </c>
      <c r="G19" s="298"/>
      <c r="H19" s="298"/>
      <c r="I19" s="298"/>
      <c r="J19" s="299"/>
    </row>
    <row r="20" spans="1:10" ht="18.75" customHeight="1" thickBot="1">
      <c r="A20" s="304" t="s">
        <v>94</v>
      </c>
      <c r="B20" s="305"/>
      <c r="C20" s="21" t="s">
        <v>92</v>
      </c>
      <c r="D20" s="22" t="s">
        <v>92</v>
      </c>
      <c r="E20" s="23" t="s">
        <v>92</v>
      </c>
      <c r="F20" s="24" t="s">
        <v>92</v>
      </c>
      <c r="G20" s="25" t="s">
        <v>92</v>
      </c>
      <c r="H20" s="25" t="s">
        <v>92</v>
      </c>
      <c r="I20" s="25" t="s">
        <v>92</v>
      </c>
      <c r="J20" s="26" t="s">
        <v>92</v>
      </c>
    </row>
    <row r="21" spans="1:10" ht="18.75" customHeight="1">
      <c r="A21" s="27" t="s">
        <v>77</v>
      </c>
      <c r="B21" s="28" t="s">
        <v>95</v>
      </c>
      <c r="C21" s="29">
        <v>1320</v>
      </c>
      <c r="D21" s="30">
        <v>1320</v>
      </c>
      <c r="E21" s="31">
        <v>1320</v>
      </c>
      <c r="F21" s="32">
        <v>1320</v>
      </c>
      <c r="G21" s="30">
        <v>1320</v>
      </c>
      <c r="H21" s="33">
        <v>1320</v>
      </c>
      <c r="I21" s="30">
        <v>1320</v>
      </c>
      <c r="J21" s="34">
        <v>1320</v>
      </c>
    </row>
    <row r="22" spans="1:10" ht="18.75" customHeight="1">
      <c r="A22" s="35" t="s">
        <v>86</v>
      </c>
      <c r="B22" s="36" t="s">
        <v>96</v>
      </c>
      <c r="C22" s="37">
        <v>12</v>
      </c>
      <c r="D22" s="38">
        <v>12</v>
      </c>
      <c r="E22" s="39">
        <v>12</v>
      </c>
      <c r="F22" s="40">
        <v>12</v>
      </c>
      <c r="G22" s="38">
        <v>12</v>
      </c>
      <c r="H22" s="41">
        <v>12</v>
      </c>
      <c r="I22" s="38">
        <v>12</v>
      </c>
      <c r="J22" s="42">
        <v>12</v>
      </c>
    </row>
    <row r="23" spans="1:10" ht="18.75" customHeight="1">
      <c r="A23" s="35" t="s">
        <v>80</v>
      </c>
      <c r="B23" s="36" t="s">
        <v>81</v>
      </c>
      <c r="C23" s="37">
        <f>C21*C22</f>
        <v>15840</v>
      </c>
      <c r="D23" s="38">
        <f t="shared" ref="D23:J23" si="4">D21*D22/10</f>
        <v>1584</v>
      </c>
      <c r="E23" s="39">
        <f t="shared" si="4"/>
        <v>1584</v>
      </c>
      <c r="F23" s="40">
        <f t="shared" si="4"/>
        <v>1584</v>
      </c>
      <c r="G23" s="38">
        <f t="shared" si="4"/>
        <v>1584</v>
      </c>
      <c r="H23" s="41">
        <f t="shared" si="4"/>
        <v>1584</v>
      </c>
      <c r="I23" s="38">
        <f t="shared" si="4"/>
        <v>1584</v>
      </c>
      <c r="J23" s="42">
        <f t="shared" si="4"/>
        <v>1584</v>
      </c>
    </row>
    <row r="24" spans="1:10" ht="18.75" customHeight="1">
      <c r="A24" s="35" t="s">
        <v>82</v>
      </c>
      <c r="B24" s="36" t="s">
        <v>141</v>
      </c>
      <c r="C24" s="37">
        <v>250</v>
      </c>
      <c r="D24" s="38">
        <v>220</v>
      </c>
      <c r="E24" s="39">
        <v>265</v>
      </c>
      <c r="F24" s="40">
        <v>245</v>
      </c>
      <c r="G24" s="38">
        <v>245</v>
      </c>
      <c r="H24" s="41">
        <v>245</v>
      </c>
      <c r="I24" s="38">
        <v>245</v>
      </c>
      <c r="J24" s="42">
        <v>245</v>
      </c>
    </row>
    <row r="25" spans="1:10" ht="18.75" customHeight="1" thickBot="1">
      <c r="A25" s="43" t="s">
        <v>83</v>
      </c>
      <c r="B25" s="44" t="s">
        <v>84</v>
      </c>
      <c r="C25" s="45">
        <f t="shared" ref="C25:J25" si="5">C23*C24/1000</f>
        <v>3960</v>
      </c>
      <c r="D25" s="46">
        <f t="shared" si="5"/>
        <v>348.48</v>
      </c>
      <c r="E25" s="47">
        <f t="shared" si="5"/>
        <v>419.76</v>
      </c>
      <c r="F25" s="48">
        <f t="shared" si="5"/>
        <v>388.08</v>
      </c>
      <c r="G25" s="46">
        <f t="shared" si="5"/>
        <v>388.08</v>
      </c>
      <c r="H25" s="49">
        <f t="shared" si="5"/>
        <v>388.08</v>
      </c>
      <c r="I25" s="46">
        <f t="shared" si="5"/>
        <v>388.08</v>
      </c>
      <c r="J25" s="50">
        <f t="shared" si="5"/>
        <v>388.08</v>
      </c>
    </row>
    <row r="26" spans="1:10" ht="18.75" customHeight="1" thickBot="1">
      <c r="A26" s="51"/>
      <c r="B26" s="51"/>
      <c r="C26" s="51"/>
      <c r="D26" s="51"/>
      <c r="E26" s="51"/>
      <c r="F26" s="51"/>
      <c r="G26" s="51"/>
      <c r="H26" s="51"/>
      <c r="I26" s="51"/>
      <c r="J26" s="51"/>
    </row>
    <row r="27" spans="1:10" ht="18.75" customHeight="1">
      <c r="A27" s="300" t="s">
        <v>88</v>
      </c>
      <c r="B27" s="301"/>
      <c r="C27" s="294" t="s">
        <v>74</v>
      </c>
      <c r="D27" s="295"/>
      <c r="E27" s="296"/>
      <c r="F27" s="297" t="s">
        <v>75</v>
      </c>
      <c r="G27" s="298"/>
      <c r="H27" s="298"/>
      <c r="I27" s="298"/>
      <c r="J27" s="299"/>
    </row>
    <row r="28" spans="1:10" ht="18.75" customHeight="1" thickBot="1">
      <c r="A28" s="302"/>
      <c r="B28" s="303"/>
      <c r="C28" s="21" t="s">
        <v>92</v>
      </c>
      <c r="D28" s="22" t="s">
        <v>92</v>
      </c>
      <c r="E28" s="23" t="s">
        <v>92</v>
      </c>
      <c r="F28" s="24" t="s">
        <v>92</v>
      </c>
      <c r="G28" s="25" t="s">
        <v>92</v>
      </c>
      <c r="H28" s="25" t="s">
        <v>92</v>
      </c>
      <c r="I28" s="25" t="s">
        <v>92</v>
      </c>
      <c r="J28" s="26" t="s">
        <v>92</v>
      </c>
    </row>
    <row r="29" spans="1:10" ht="18.75" customHeight="1">
      <c r="A29" s="27" t="s">
        <v>77</v>
      </c>
      <c r="B29" s="28" t="s">
        <v>78</v>
      </c>
      <c r="C29" s="29"/>
      <c r="D29" s="30"/>
      <c r="E29" s="31"/>
      <c r="F29" s="32"/>
      <c r="G29" s="30"/>
      <c r="H29" s="33"/>
      <c r="I29" s="30"/>
      <c r="J29" s="34"/>
    </row>
    <row r="30" spans="1:10" ht="18.75" customHeight="1">
      <c r="A30" s="35" t="s">
        <v>86</v>
      </c>
      <c r="B30" s="36" t="s">
        <v>79</v>
      </c>
      <c r="C30" s="37"/>
      <c r="D30" s="38"/>
      <c r="E30" s="39"/>
      <c r="F30" s="40"/>
      <c r="G30" s="38"/>
      <c r="H30" s="41"/>
      <c r="I30" s="38"/>
      <c r="J30" s="42"/>
    </row>
    <row r="31" spans="1:10" ht="18.75" customHeight="1">
      <c r="A31" s="35" t="s">
        <v>80</v>
      </c>
      <c r="B31" s="36" t="s">
        <v>81</v>
      </c>
      <c r="C31" s="37"/>
      <c r="D31" s="38"/>
      <c r="E31" s="39"/>
      <c r="F31" s="40"/>
      <c r="G31" s="38"/>
      <c r="H31" s="41"/>
      <c r="I31" s="38"/>
      <c r="J31" s="42"/>
    </row>
    <row r="32" spans="1:10" ht="18.75" customHeight="1">
      <c r="A32" s="35" t="s">
        <v>82</v>
      </c>
      <c r="B32" s="36" t="s">
        <v>141</v>
      </c>
      <c r="C32" s="37"/>
      <c r="D32" s="38"/>
      <c r="E32" s="39"/>
      <c r="F32" s="40"/>
      <c r="G32" s="38"/>
      <c r="H32" s="41"/>
      <c r="I32" s="38"/>
      <c r="J32" s="42"/>
    </row>
    <row r="33" spans="1:10" ht="18.75" customHeight="1" thickBot="1">
      <c r="A33" s="43" t="s">
        <v>83</v>
      </c>
      <c r="B33" s="44" t="s">
        <v>84</v>
      </c>
      <c r="C33" s="45"/>
      <c r="D33" s="46"/>
      <c r="E33" s="47"/>
      <c r="F33" s="48"/>
      <c r="G33" s="46"/>
      <c r="H33" s="49"/>
      <c r="I33" s="46"/>
      <c r="J33" s="50"/>
    </row>
    <row r="34" spans="1:10" ht="18.75" customHeight="1" thickBot="1">
      <c r="A34" s="51"/>
      <c r="B34" s="51"/>
      <c r="C34" s="51"/>
      <c r="D34" s="51"/>
      <c r="E34" s="51"/>
      <c r="F34" s="51"/>
      <c r="G34" s="51"/>
      <c r="H34" s="51"/>
      <c r="I34" s="51"/>
      <c r="J34" s="51"/>
    </row>
    <row r="35" spans="1:10" ht="18.75" customHeight="1">
      <c r="A35" s="300" t="s">
        <v>89</v>
      </c>
      <c r="B35" s="301"/>
      <c r="C35" s="294" t="s">
        <v>74</v>
      </c>
      <c r="D35" s="295"/>
      <c r="E35" s="296"/>
      <c r="F35" s="297" t="s">
        <v>75</v>
      </c>
      <c r="G35" s="298"/>
      <c r="H35" s="298"/>
      <c r="I35" s="298"/>
      <c r="J35" s="299"/>
    </row>
    <row r="36" spans="1:10" ht="18.75" customHeight="1" thickBot="1">
      <c r="A36" s="302"/>
      <c r="B36" s="303"/>
      <c r="C36" s="21" t="s">
        <v>92</v>
      </c>
      <c r="D36" s="22" t="s">
        <v>92</v>
      </c>
      <c r="E36" s="23" t="s">
        <v>92</v>
      </c>
      <c r="F36" s="24" t="s">
        <v>92</v>
      </c>
      <c r="G36" s="25" t="s">
        <v>92</v>
      </c>
      <c r="H36" s="25" t="s">
        <v>92</v>
      </c>
      <c r="I36" s="25" t="s">
        <v>92</v>
      </c>
      <c r="J36" s="26" t="s">
        <v>92</v>
      </c>
    </row>
    <row r="37" spans="1:10" ht="18.75" customHeight="1">
      <c r="A37" s="27" t="s">
        <v>77</v>
      </c>
      <c r="B37" s="28" t="s">
        <v>78</v>
      </c>
      <c r="C37" s="29"/>
      <c r="D37" s="52"/>
      <c r="E37" s="53"/>
      <c r="F37" s="54"/>
      <c r="G37" s="52"/>
      <c r="H37" s="55"/>
      <c r="I37" s="52"/>
      <c r="J37" s="56"/>
    </row>
    <row r="38" spans="1:10" ht="18.75" customHeight="1">
      <c r="A38" s="35" t="s">
        <v>86</v>
      </c>
      <c r="B38" s="36" t="s">
        <v>79</v>
      </c>
      <c r="C38" s="57"/>
      <c r="D38" s="58"/>
      <c r="E38" s="59"/>
      <c r="F38" s="60"/>
      <c r="G38" s="58"/>
      <c r="H38" s="61"/>
      <c r="I38" s="58"/>
      <c r="J38" s="62"/>
    </row>
    <row r="39" spans="1:10" ht="18.75" customHeight="1">
      <c r="A39" s="35" t="s">
        <v>80</v>
      </c>
      <c r="B39" s="36" t="s">
        <v>81</v>
      </c>
      <c r="C39" s="57"/>
      <c r="D39" s="58"/>
      <c r="E39" s="59"/>
      <c r="F39" s="60"/>
      <c r="G39" s="58"/>
      <c r="H39" s="61"/>
      <c r="I39" s="58"/>
      <c r="J39" s="62"/>
    </row>
    <row r="40" spans="1:10" ht="18.75" customHeight="1">
      <c r="A40" s="35" t="s">
        <v>82</v>
      </c>
      <c r="B40" s="36" t="s">
        <v>141</v>
      </c>
      <c r="C40" s="57"/>
      <c r="D40" s="58"/>
      <c r="E40" s="59"/>
      <c r="F40" s="60"/>
      <c r="G40" s="58"/>
      <c r="H40" s="61"/>
      <c r="I40" s="58"/>
      <c r="J40" s="62"/>
    </row>
    <row r="41" spans="1:10" ht="18.75" customHeight="1" thickBot="1">
      <c r="A41" s="43" t="s">
        <v>83</v>
      </c>
      <c r="B41" s="44" t="s">
        <v>84</v>
      </c>
      <c r="C41" s="63"/>
      <c r="D41" s="64"/>
      <c r="E41" s="65"/>
      <c r="F41" s="66"/>
      <c r="G41" s="64"/>
      <c r="H41" s="67"/>
      <c r="I41" s="64"/>
      <c r="J41" s="68"/>
    </row>
  </sheetData>
  <mergeCells count="20">
    <mergeCell ref="C3:E3"/>
    <mergeCell ref="F3:J3"/>
    <mergeCell ref="A3:B3"/>
    <mergeCell ref="A4:B4"/>
    <mergeCell ref="C11:E11"/>
    <mergeCell ref="F11:J11"/>
    <mergeCell ref="C19:E19"/>
    <mergeCell ref="F19:J19"/>
    <mergeCell ref="C27:E27"/>
    <mergeCell ref="F27:J27"/>
    <mergeCell ref="C35:E35"/>
    <mergeCell ref="F35:J35"/>
    <mergeCell ref="A36:B36"/>
    <mergeCell ref="A11:B11"/>
    <mergeCell ref="A12:B12"/>
    <mergeCell ref="A20:B20"/>
    <mergeCell ref="A27:B27"/>
    <mergeCell ref="A28:B28"/>
    <mergeCell ref="A35:B35"/>
    <mergeCell ref="A19:B19"/>
  </mergeCells>
  <phoneticPr fontId="3"/>
  <printOptions horizontalCentered="1"/>
  <pageMargins left="0.78740157480314965" right="0.27559055118110237" top="0.9055118110236221" bottom="0.55118110236220474" header="0.51181102362204722" footer="0.51181102362204722"/>
  <pageSetup paperSize="9"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f3bf20-acf6-4188-9ab3-5ff2f037cb11">
      <Terms xmlns="http://schemas.microsoft.com/office/infopath/2007/PartnerControls"/>
    </lcf76f155ced4ddcb4097134ff3c332f>
    <TaxCatchAll xmlns="403cc861-c27b-4537-ba2c-118416d600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B7E1AB99C50484EAE896EEF63550471" ma:contentTypeVersion="13" ma:contentTypeDescription="新しいドキュメントを作成します。" ma:contentTypeScope="" ma:versionID="c779ad3634d69578395b661aba4ee1d2">
  <xsd:schema xmlns:xsd="http://www.w3.org/2001/XMLSchema" xmlns:xs="http://www.w3.org/2001/XMLSchema" xmlns:p="http://schemas.microsoft.com/office/2006/metadata/properties" xmlns:ns2="0ff3bf20-acf6-4188-9ab3-5ff2f037cb11" xmlns:ns3="403cc861-c27b-4537-ba2c-118416d6004f" targetNamespace="http://schemas.microsoft.com/office/2006/metadata/properties" ma:root="true" ma:fieldsID="675a30fc4ffe047f6db265584ed4d076" ns2:_="" ns3:_="">
    <xsd:import namespace="0ff3bf20-acf6-4188-9ab3-5ff2f037cb11"/>
    <xsd:import namespace="403cc861-c27b-4537-ba2c-118416d600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3bf20-acf6-4188-9ab3-5ff2f037cb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3cc861-c27b-4537-ba2c-118416d6004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8a2b44a-c260-4e52-ade5-8ed9863f56ae}" ma:internalName="TaxCatchAll" ma:showField="CatchAllData" ma:web="403cc861-c27b-4537-ba2c-118416d600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9FE43B-A37B-4586-9BB9-DEFFD685C2B4}">
  <ds:schemaRefs>
    <ds:schemaRef ds:uri="http://schemas.microsoft.com/office/2006/documentManagement/types"/>
    <ds:schemaRef ds:uri="0ff3bf20-acf6-4188-9ab3-5ff2f037cb11"/>
    <ds:schemaRef ds:uri="http://www.w3.org/XML/1998/namespace"/>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403cc861-c27b-4537-ba2c-118416d6004f"/>
    <ds:schemaRef ds:uri="http://purl.org/dc/elements/1.1/"/>
  </ds:schemaRefs>
</ds:datastoreItem>
</file>

<file path=customXml/itemProps2.xml><?xml version="1.0" encoding="utf-8"?>
<ds:datastoreItem xmlns:ds="http://schemas.openxmlformats.org/officeDocument/2006/customXml" ds:itemID="{BD9775A0-7DFC-41F5-8D3A-FD0AF319FBC1}">
  <ds:schemaRefs>
    <ds:schemaRef ds:uri="http://schemas.microsoft.com/sharepoint/v3/contenttype/forms"/>
  </ds:schemaRefs>
</ds:datastoreItem>
</file>

<file path=customXml/itemProps3.xml><?xml version="1.0" encoding="utf-8"?>
<ds:datastoreItem xmlns:ds="http://schemas.openxmlformats.org/officeDocument/2006/customXml" ds:itemID="{920648B0-EDC8-4BE8-9CD7-27F432072F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3bf20-acf6-4188-9ab3-5ff2f037cb11"/>
    <ds:schemaRef ds:uri="403cc861-c27b-4537-ba2c-118416d600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労働生産性</vt:lpstr>
      <vt:lpstr>シート１（損益計算書）</vt:lpstr>
      <vt:lpstr>シート２（販売費及び一般管理費）</vt:lpstr>
      <vt:lpstr>シート３（製造原価報告書）</vt:lpstr>
      <vt:lpstr>シート４（実績・計画整理表）</vt:lpstr>
      <vt:lpstr>記入例（実績・計画整理表）</vt:lpstr>
      <vt:lpstr>'シート１（損益計算書）'!Print_Area</vt:lpstr>
      <vt:lpstr>'シート４（実績・計画整理表）'!Print_Area</vt:lpstr>
      <vt:lpstr>'記入例（実績・計画整理表）'!Print_Area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吉田 大作(YOSHITA Daisaku)</cp:lastModifiedBy>
  <cp:revision/>
  <cp:lastPrinted>2026-03-03T08:32:02Z</cp:lastPrinted>
  <dcterms:created xsi:type="dcterms:W3CDTF">2024-10-08T09:49:23Z</dcterms:created>
  <dcterms:modified xsi:type="dcterms:W3CDTF">2026-04-14T08:47:43Z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0x0101007B7E1AB99C50484EAE896EEF63550471</vt:lpwstr>
  </property>
  <property fmtid="{D5CDD505-2E9C-101B-9397-08002B2CF9AE}" pid="3" name="MediaServiceImageTags">
    <vt:lpwstr/>
  </property>
</Properties>
</file>