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吉田大作(YOSHITADaisaku)\Downloads\★労働生産性計算シート\"/>
    </mc:Choice>
  </mc:AlternateContent>
  <xr:revisionPtr revIDLastSave="0" documentId="13_ncr:1_{D9F54609-49F4-430D-864E-549EDE4B3B57}" xr6:coauthVersionLast="47" xr6:coauthVersionMax="47" xr10:uidLastSave="{00000000-0000-0000-0000-000000000000}"/>
  <bookViews>
    <workbookView xWindow="-28920" yWindow="-120" windowWidth="29040" windowHeight="15720" xr2:uid="{00000000-000D-0000-FFFF-FFFF00000000}"/>
  </bookViews>
  <sheets>
    <sheet name="労働生産性 " sheetId="4" r:id="rId1"/>
    <sheet name="シート１損益計算書（個人）" sheetId="1" r:id="rId2"/>
    <sheet name="シート２実績・計画整理表 " sheetId="2" r:id="rId3"/>
    <sheet name="記入例（実績・計画整理表)" sheetId="3" r:id="rId4"/>
  </sheets>
  <definedNames>
    <definedName name="_xlnm.Print_Area" localSheetId="2">'シート２実績・計画整理表 '!$A$1:$J$45</definedName>
    <definedName name="_xlnm.Print_Area" localSheetId="3">'記入例（実績・計画整理表)'!$A$1:$J$43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2" i="1" l="1"/>
  <c r="T22" i="1"/>
  <c r="T12" i="1"/>
  <c r="T17" i="1" s="1"/>
  <c r="L5" i="2"/>
  <c r="R8" i="1" s="1"/>
  <c r="H53" i="1"/>
  <c r="H54" i="1"/>
  <c r="H55" i="1"/>
  <c r="H52" i="1"/>
  <c r="F16" i="1"/>
  <c r="H11" i="4"/>
  <c r="K48" i="1" l="1"/>
  <c r="K47" i="1"/>
  <c r="K62" i="1"/>
  <c r="K59" i="1"/>
  <c r="F53" i="1"/>
  <c r="K55" i="1"/>
  <c r="K44" i="1"/>
  <c r="T24" i="1" s="1"/>
  <c r="F54" i="1"/>
  <c r="F42" i="1"/>
  <c r="K40" i="1"/>
  <c r="F55" i="1"/>
  <c r="P48" i="1"/>
  <c r="P54" i="1" s="1"/>
  <c r="K52" i="1"/>
  <c r="F63" i="1"/>
  <c r="F56" i="1"/>
  <c r="K50" i="1"/>
  <c r="F62" i="1"/>
  <c r="F52" i="1"/>
  <c r="K61" i="1"/>
  <c r="F61" i="1"/>
  <c r="F47" i="1"/>
  <c r="K45" i="1"/>
  <c r="F59" i="1"/>
  <c r="F46" i="1"/>
  <c r="K53" i="1"/>
  <c r="K46" i="1"/>
  <c r="F57" i="1"/>
  <c r="F44" i="1"/>
  <c r="K54" i="1"/>
  <c r="K56" i="1"/>
  <c r="C7" i="2"/>
  <c r="C9" i="2" s="1"/>
  <c r="C7" i="3"/>
  <c r="D7" i="3"/>
  <c r="E7" i="3"/>
  <c r="F7" i="3"/>
  <c r="G7" i="3"/>
  <c r="H7" i="3"/>
  <c r="I7" i="3"/>
  <c r="J7" i="3"/>
  <c r="C9" i="3"/>
  <c r="D9" i="3"/>
  <c r="E9" i="3"/>
  <c r="F9" i="3"/>
  <c r="G9" i="3"/>
  <c r="H9" i="3"/>
  <c r="I9" i="3"/>
  <c r="J9" i="3"/>
  <c r="C15" i="3"/>
  <c r="D15" i="3"/>
  <c r="E15" i="3"/>
  <c r="F15" i="3"/>
  <c r="G15" i="3"/>
  <c r="H15" i="3"/>
  <c r="I15" i="3"/>
  <c r="J15" i="3"/>
  <c r="C17" i="3"/>
  <c r="D17" i="3"/>
  <c r="E17" i="3"/>
  <c r="F17" i="3"/>
  <c r="G17" i="3"/>
  <c r="H17" i="3"/>
  <c r="I17" i="3"/>
  <c r="J17" i="3"/>
  <c r="C23" i="3"/>
  <c r="D23" i="3"/>
  <c r="E23" i="3"/>
  <c r="F23" i="3"/>
  <c r="G23" i="3"/>
  <c r="H23" i="3"/>
  <c r="I23" i="3"/>
  <c r="J23" i="3"/>
  <c r="C25" i="3"/>
  <c r="D25" i="3"/>
  <c r="E25" i="3"/>
  <c r="F25" i="3"/>
  <c r="G25" i="3"/>
  <c r="H25" i="3"/>
  <c r="I25" i="3"/>
  <c r="J25" i="3"/>
  <c r="D7" i="2"/>
  <c r="D9" i="2" s="1"/>
  <c r="E7" i="2"/>
  <c r="E9" i="2" s="1"/>
  <c r="F7" i="2"/>
  <c r="F9" i="2" s="1"/>
  <c r="G7" i="2"/>
  <c r="G9" i="2" s="1"/>
  <c r="H7" i="2"/>
  <c r="H9" i="2" s="1"/>
  <c r="I7" i="2"/>
  <c r="I9" i="2" s="1"/>
  <c r="J7" i="2"/>
  <c r="J9" i="2" s="1"/>
  <c r="C15" i="2"/>
  <c r="D15" i="2"/>
  <c r="D17" i="2" s="1"/>
  <c r="E15" i="2"/>
  <c r="F15" i="2"/>
  <c r="G15" i="2"/>
  <c r="H15" i="2"/>
  <c r="I15" i="2"/>
  <c r="J15" i="2"/>
  <c r="J17" i="2" s="1"/>
  <c r="C17" i="2"/>
  <c r="E17" i="2"/>
  <c r="F17" i="2"/>
  <c r="G17" i="2"/>
  <c r="H17" i="2"/>
  <c r="I17" i="2"/>
  <c r="C23" i="2"/>
  <c r="C25" i="2" s="1"/>
  <c r="D23" i="2"/>
  <c r="E23" i="2"/>
  <c r="F23" i="2"/>
  <c r="G23" i="2"/>
  <c r="G25" i="2" s="1"/>
  <c r="H23" i="2"/>
  <c r="I23" i="2"/>
  <c r="J23" i="2"/>
  <c r="J25" i="2" s="1"/>
  <c r="D25" i="2"/>
  <c r="E25" i="2"/>
  <c r="F25" i="2"/>
  <c r="H25" i="2"/>
  <c r="I25" i="2"/>
  <c r="C31" i="2"/>
  <c r="C33" i="2" s="1"/>
  <c r="D31" i="2"/>
  <c r="E31" i="2"/>
  <c r="F31" i="2"/>
  <c r="G31" i="2"/>
  <c r="H31" i="2"/>
  <c r="I31" i="2"/>
  <c r="J31" i="2"/>
  <c r="D33" i="2"/>
  <c r="E33" i="2"/>
  <c r="F33" i="2"/>
  <c r="G33" i="2"/>
  <c r="H33" i="2"/>
  <c r="I33" i="2"/>
  <c r="J33" i="2"/>
  <c r="C39" i="2"/>
  <c r="D39" i="2"/>
  <c r="E39" i="2"/>
  <c r="F39" i="2"/>
  <c r="G39" i="2"/>
  <c r="H39" i="2"/>
  <c r="I39" i="2"/>
  <c r="J39" i="2"/>
  <c r="J41" i="2" s="1"/>
  <c r="C41" i="2"/>
  <c r="D41" i="2"/>
  <c r="E41" i="2"/>
  <c r="F41" i="2"/>
  <c r="G41" i="2"/>
  <c r="H41" i="2"/>
  <c r="I41" i="2"/>
  <c r="P47" i="1"/>
  <c r="K28" i="1"/>
  <c r="K34" i="1" s="1"/>
  <c r="T25" i="1"/>
  <c r="T16" i="1"/>
  <c r="T15" i="1"/>
  <c r="P18" i="1"/>
  <c r="P25" i="1"/>
  <c r="F20" i="1"/>
  <c r="K57" i="1" l="1"/>
  <c r="K63" i="1" s="1"/>
  <c r="T23" i="1" s="1"/>
  <c r="J43" i="2"/>
  <c r="F40" i="1" s="1"/>
  <c r="P12" i="1"/>
  <c r="P26" i="1" s="1"/>
  <c r="P29" i="1" s="1"/>
  <c r="V12" i="1" s="1"/>
  <c r="T13" i="1"/>
  <c r="C10" i="4" s="1"/>
  <c r="F45" i="1" l="1"/>
  <c r="F49" i="1" s="1"/>
  <c r="C12" i="4"/>
  <c r="F16" i="4" s="1"/>
  <c r="I16" i="4" s="1"/>
  <c r="T26" i="1" l="1"/>
  <c r="F10" i="4" s="1"/>
  <c r="F12" i="4" s="1"/>
  <c r="H12" i="4" s="1"/>
  <c r="J12" i="4" s="1"/>
  <c r="P41" i="1"/>
  <c r="P55" i="1" s="1"/>
  <c r="P58" i="1" s="1"/>
  <c r="F17" i="4"/>
  <c r="I17" i="4" s="1"/>
  <c r="F15" i="4"/>
  <c r="I15" i="4" s="1"/>
  <c r="H10" i="4" l="1"/>
</calcChain>
</file>

<file path=xl/sharedStrings.xml><?xml version="1.0" encoding="utf-8"?>
<sst xmlns="http://schemas.openxmlformats.org/spreadsheetml/2006/main" count="510" uniqueCount="169">
  <si>
    <t>現状</t>
    <rPh sb="0" eb="2">
      <t>ゲンジョウ</t>
    </rPh>
    <phoneticPr fontId="6"/>
  </si>
  <si>
    <t>損　益　計　算　書（自１月１日　至１２月３１日）</t>
    <rPh sb="0" eb="1">
      <t>ソン</t>
    </rPh>
    <rPh sb="2" eb="3">
      <t>エキ</t>
    </rPh>
    <rPh sb="4" eb="5">
      <t>ケイ</t>
    </rPh>
    <rPh sb="6" eb="7">
      <t>サン</t>
    </rPh>
    <rPh sb="8" eb="9">
      <t>ショ</t>
    </rPh>
    <rPh sb="10" eb="11">
      <t>ジ</t>
    </rPh>
    <rPh sb="12" eb="13">
      <t>ガツ</t>
    </rPh>
    <rPh sb="14" eb="15">
      <t>ニチ</t>
    </rPh>
    <rPh sb="16" eb="17">
      <t>イタル</t>
    </rPh>
    <rPh sb="19" eb="20">
      <t>ガツ</t>
    </rPh>
    <rPh sb="22" eb="23">
      <t>ニチ</t>
    </rPh>
    <phoneticPr fontId="6"/>
  </si>
  <si>
    <t>科       目</t>
  </si>
  <si>
    <t>金         額     (円)</t>
  </si>
  <si>
    <t>収 入 金 額</t>
    <rPh sb="6" eb="7">
      <t>ガク</t>
    </rPh>
    <phoneticPr fontId="6"/>
  </si>
  <si>
    <t>販売金額</t>
  </si>
  <si>
    <t>①</t>
  </si>
  <si>
    <t>経 費</t>
  </si>
  <si>
    <t>作業用衣料費</t>
  </si>
  <si>
    <t>⑱</t>
  </si>
  <si>
    <t>差 引 金 額 (⑦一㉟)</t>
    <phoneticPr fontId="6"/>
  </si>
  <si>
    <t>㊱</t>
    <phoneticPr fontId="6"/>
  </si>
  <si>
    <t/>
  </si>
  <si>
    <t>家事消費　金額
事業消費</t>
    <rPh sb="8" eb="12">
      <t>ジギョウショウヒ</t>
    </rPh>
    <phoneticPr fontId="6"/>
  </si>
  <si>
    <t>②</t>
  </si>
  <si>
    <t>農業共済掛金</t>
  </si>
  <si>
    <t>⑲</t>
  </si>
  <si>
    <t>雑   収   入</t>
  </si>
  <si>
    <t>③</t>
  </si>
  <si>
    <t>減　価　償　却　費</t>
    <phoneticPr fontId="6"/>
  </si>
  <si>
    <t>⑳</t>
  </si>
  <si>
    <t>各 種 引 当 金 準 備 金 等</t>
  </si>
  <si>
    <t>繰 戻 額 等</t>
  </si>
  <si>
    <t>貸倒引当金</t>
  </si>
  <si>
    <t>㊲</t>
    <phoneticPr fontId="6"/>
  </si>
  <si>
    <t>収入金額</t>
    <rPh sb="0" eb="4">
      <t>シュウニュウキンガク</t>
    </rPh>
    <phoneticPr fontId="6"/>
  </si>
  <si>
    <t>小計(①+②+③)</t>
  </si>
  <si>
    <t>④</t>
  </si>
  <si>
    <t>荷造運賃手数料</t>
  </si>
  <si>
    <t>㉑</t>
    <phoneticPr fontId="6"/>
  </si>
  <si>
    <t>㊳</t>
    <phoneticPr fontId="6"/>
  </si>
  <si>
    <t>費用総額</t>
    <rPh sb="0" eb="2">
      <t>ヒヨウ</t>
    </rPh>
    <rPh sb="2" eb="4">
      <t>ソウガク</t>
    </rPh>
    <phoneticPr fontId="6"/>
  </si>
  <si>
    <t>農産物の 棚卸高</t>
  </si>
  <si>
    <t>期首</t>
  </si>
  <si>
    <t>⑤</t>
  </si>
  <si>
    <t>雇   人   費</t>
  </si>
  <si>
    <t>㉒</t>
  </si>
  <si>
    <t>㊴</t>
    <phoneticPr fontId="6"/>
  </si>
  <si>
    <t>減価償却費</t>
    <rPh sb="0" eb="5">
      <t>ゲンカショウキャクヒ</t>
    </rPh>
    <phoneticPr fontId="6"/>
  </si>
  <si>
    <t>期末</t>
  </si>
  <si>
    <t>⑥</t>
  </si>
  <si>
    <t>利子割引料</t>
  </si>
  <si>
    <t>㉓</t>
  </si>
  <si>
    <t>計</t>
  </si>
  <si>
    <t>㊵</t>
    <phoneticPr fontId="6"/>
  </si>
  <si>
    <t>人件費</t>
    <rPh sb="0" eb="3">
      <t>ジンケンヒ</t>
    </rPh>
    <phoneticPr fontId="6"/>
  </si>
  <si>
    <t>計 (④-⑤+⑥)</t>
  </si>
  <si>
    <t>⑦</t>
  </si>
  <si>
    <t>地代•賃借料</t>
  </si>
  <si>
    <t>㉔</t>
  </si>
  <si>
    <t>繰 入 額 等</t>
  </si>
  <si>
    <t>専従者給与</t>
  </si>
  <si>
    <t>㊶</t>
    <phoneticPr fontId="6"/>
  </si>
  <si>
    <t>付加価値額</t>
    <rPh sb="0" eb="5">
      <t>フカカチガク</t>
    </rPh>
    <phoneticPr fontId="6"/>
  </si>
  <si>
    <t>土地改良費</t>
  </si>
  <si>
    <t>㉕</t>
  </si>
  <si>
    <t>㊷</t>
    <phoneticPr fontId="6"/>
  </si>
  <si>
    <t>租　税　公　課</t>
    <phoneticPr fontId="6"/>
  </si>
  <si>
    <t>⑧</t>
  </si>
  <si>
    <t>㉖</t>
  </si>
  <si>
    <t>㊸</t>
    <phoneticPr fontId="6"/>
  </si>
  <si>
    <t>種   苗   費</t>
  </si>
  <si>
    <t>⑨</t>
  </si>
  <si>
    <t>㉗</t>
  </si>
  <si>
    <t>㊹</t>
    <phoneticPr fontId="6"/>
  </si>
  <si>
    <t>素   畜   費</t>
  </si>
  <si>
    <t>⑩</t>
  </si>
  <si>
    <t>㉘</t>
  </si>
  <si>
    <t>㊺</t>
    <phoneticPr fontId="6"/>
  </si>
  <si>
    <t>肥   料   費</t>
  </si>
  <si>
    <t>⑪</t>
  </si>
  <si>
    <t>㉙</t>
  </si>
  <si>
    <r>
      <rPr>
        <sz val="8"/>
        <rFont val="游ゴシック"/>
        <family val="3"/>
        <charset val="128"/>
        <scheme val="minor"/>
      </rPr>
      <t>青色申告特別控除前の所得金額</t>
    </r>
    <r>
      <rPr>
        <sz val="6"/>
        <rFont val="游ゴシック"/>
        <family val="3"/>
        <charset val="128"/>
        <scheme val="minor"/>
      </rPr>
      <t xml:space="preserve">
（㊱+㊵-㊺）</t>
    </r>
    <rPh sb="10" eb="14">
      <t>ショトクキンガク</t>
    </rPh>
    <phoneticPr fontId="6"/>
  </si>
  <si>
    <t>㊻</t>
    <phoneticPr fontId="6"/>
  </si>
  <si>
    <t>飼   料   費</t>
  </si>
  <si>
    <t>⑫</t>
  </si>
  <si>
    <t>雑       費</t>
  </si>
  <si>
    <t>㉚</t>
  </si>
  <si>
    <t>青色申告特別控除額</t>
  </si>
  <si>
    <t>㊼</t>
    <phoneticPr fontId="6"/>
  </si>
  <si>
    <t>農   具   費</t>
  </si>
  <si>
    <t>⑬</t>
  </si>
  <si>
    <t>小       計</t>
  </si>
  <si>
    <t>㉛</t>
  </si>
  <si>
    <t>所 得 金 額 (㊻-㊼)</t>
    <phoneticPr fontId="6"/>
  </si>
  <si>
    <t>㊽</t>
    <phoneticPr fontId="6"/>
  </si>
  <si>
    <t xml:space="preserve">農   薬   費
衛   生   </t>
    <rPh sb="8" eb="9">
      <t>ヒ</t>
    </rPh>
    <phoneticPr fontId="6"/>
  </si>
  <si>
    <t>⑭</t>
  </si>
  <si>
    <t>農産物以外 の棚卸高</t>
  </si>
  <si>
    <t>㉜</t>
    <phoneticPr fontId="6"/>
  </si>
  <si>
    <t>諸材料費</t>
  </si>
  <si>
    <t>⑮</t>
    <phoneticPr fontId="6"/>
  </si>
  <si>
    <t>㉝</t>
    <phoneticPr fontId="6"/>
  </si>
  <si>
    <t>㊽のうち、肉用牛について 特例の適用を受ける金額</t>
    <phoneticPr fontId="6"/>
  </si>
  <si>
    <t>修   繕   費</t>
  </si>
  <si>
    <t>⑯</t>
  </si>
  <si>
    <t>経費から差し引く果 樹 牛馬 等 の 育成 費用</t>
  </si>
  <si>
    <t>㉞</t>
    <phoneticPr fontId="6"/>
  </si>
  <si>
    <t>動力光熱費</t>
  </si>
  <si>
    <t>⑰</t>
    <phoneticPr fontId="6"/>
  </si>
  <si>
    <t>計（㉛+㉜-㉝-㉞）</t>
    <rPh sb="0" eb="1">
      <t>ケイ</t>
    </rPh>
    <phoneticPr fontId="6"/>
  </si>
  <si>
    <t>㉟</t>
    <phoneticPr fontId="6"/>
  </si>
  <si>
    <t>計画（5年後）</t>
    <rPh sb="0" eb="2">
      <t>ケイカク</t>
    </rPh>
    <rPh sb="4" eb="6">
      <t>ネンゴ</t>
    </rPh>
    <phoneticPr fontId="6"/>
  </si>
  <si>
    <t>経営実績・計画把握表</t>
    <rPh sb="0" eb="2">
      <t>ケイエイ</t>
    </rPh>
    <rPh sb="2" eb="4">
      <t>ジッセキ</t>
    </rPh>
    <rPh sb="5" eb="7">
      <t>ケイカク</t>
    </rPh>
    <rPh sb="7" eb="9">
      <t>ハアク</t>
    </rPh>
    <rPh sb="9" eb="10">
      <t>ヒョウ</t>
    </rPh>
    <phoneticPr fontId="6"/>
  </si>
  <si>
    <t>生産品目①</t>
    <rPh sb="0" eb="2">
      <t>セイサン</t>
    </rPh>
    <rPh sb="2" eb="4">
      <t>ヒンモク</t>
    </rPh>
    <phoneticPr fontId="6"/>
  </si>
  <si>
    <t>過去の実績</t>
    <rPh sb="0" eb="2">
      <t>カコ</t>
    </rPh>
    <rPh sb="3" eb="5">
      <t>ジッセキ</t>
    </rPh>
    <phoneticPr fontId="6"/>
  </si>
  <si>
    <t>今後の計画</t>
    <rPh sb="0" eb="2">
      <t>コンゴ</t>
    </rPh>
    <rPh sb="3" eb="5">
      <t>ケイカク</t>
    </rPh>
    <phoneticPr fontId="6"/>
  </si>
  <si>
    <t>主食用米</t>
    <rPh sb="0" eb="4">
      <t>シュショクヨウマイ</t>
    </rPh>
    <phoneticPr fontId="6"/>
  </si>
  <si>
    <t>令和５年</t>
    <rPh sb="0" eb="2">
      <t>レイワ</t>
    </rPh>
    <rPh sb="3" eb="4">
      <t>ネン</t>
    </rPh>
    <phoneticPr fontId="6"/>
  </si>
  <si>
    <t>令和６年</t>
    <rPh sb="0" eb="2">
      <t>レイワ</t>
    </rPh>
    <rPh sb="3" eb="4">
      <t>ネン</t>
    </rPh>
    <phoneticPr fontId="6"/>
  </si>
  <si>
    <t>令和７年</t>
    <rPh sb="0" eb="2">
      <t>レイワ</t>
    </rPh>
    <rPh sb="3" eb="4">
      <t>ネン</t>
    </rPh>
    <phoneticPr fontId="6"/>
  </si>
  <si>
    <t>令和８年</t>
    <rPh sb="0" eb="2">
      <t>レイワ</t>
    </rPh>
    <rPh sb="3" eb="4">
      <t>ネン</t>
    </rPh>
    <phoneticPr fontId="6"/>
  </si>
  <si>
    <t>令和９年</t>
    <rPh sb="0" eb="2">
      <t>レイワ</t>
    </rPh>
    <rPh sb="3" eb="4">
      <t>ネン</t>
    </rPh>
    <phoneticPr fontId="6"/>
  </si>
  <si>
    <t>令和10年</t>
    <rPh sb="0" eb="2">
      <t>レイワ</t>
    </rPh>
    <rPh sb="4" eb="5">
      <t>ネン</t>
    </rPh>
    <phoneticPr fontId="6"/>
  </si>
  <si>
    <t>生産規模</t>
    <rPh sb="0" eb="2">
      <t>セイサン</t>
    </rPh>
    <rPh sb="2" eb="4">
      <t>キボ</t>
    </rPh>
    <phoneticPr fontId="6"/>
  </si>
  <si>
    <t>a</t>
    <phoneticPr fontId="6"/>
  </si>
  <si>
    <t>単収</t>
    <rPh sb="0" eb="2">
      <t>タンシュウ</t>
    </rPh>
    <phoneticPr fontId="6"/>
  </si>
  <si>
    <t>kg/10a</t>
    <phoneticPr fontId="6"/>
  </si>
  <si>
    <t>生産量</t>
    <rPh sb="0" eb="2">
      <t>セイサン</t>
    </rPh>
    <rPh sb="2" eb="3">
      <t>リョウ</t>
    </rPh>
    <phoneticPr fontId="6"/>
  </si>
  <si>
    <t>kg</t>
    <phoneticPr fontId="6"/>
  </si>
  <si>
    <t>単価</t>
    <rPh sb="0" eb="2">
      <t>タンカ</t>
    </rPh>
    <phoneticPr fontId="6"/>
  </si>
  <si>
    <t>円</t>
    <phoneticPr fontId="6"/>
  </si>
  <si>
    <t>売上</t>
    <rPh sb="0" eb="2">
      <t>ウリアゲ</t>
    </rPh>
    <phoneticPr fontId="6"/>
  </si>
  <si>
    <t>千円</t>
    <rPh sb="0" eb="1">
      <t>セン</t>
    </rPh>
    <phoneticPr fontId="6"/>
  </si>
  <si>
    <t>生産品目②</t>
    <rPh sb="0" eb="2">
      <t>セイサン</t>
    </rPh>
    <rPh sb="2" eb="4">
      <t>ヒンモク</t>
    </rPh>
    <phoneticPr fontId="6"/>
  </si>
  <si>
    <t>生産品目③</t>
    <rPh sb="0" eb="2">
      <t>セイサン</t>
    </rPh>
    <rPh sb="2" eb="4">
      <t>ヒンモク</t>
    </rPh>
    <phoneticPr fontId="6"/>
  </si>
  <si>
    <t>生産品目④</t>
    <rPh sb="0" eb="2">
      <t>セイサン</t>
    </rPh>
    <rPh sb="2" eb="4">
      <t>ヒンモク</t>
    </rPh>
    <phoneticPr fontId="6"/>
  </si>
  <si>
    <t>（a)</t>
    <phoneticPr fontId="6"/>
  </si>
  <si>
    <t>（kg/10a）</t>
    <phoneticPr fontId="6"/>
  </si>
  <si>
    <t>(kg)</t>
    <phoneticPr fontId="6"/>
  </si>
  <si>
    <t>(円）</t>
    <phoneticPr fontId="6"/>
  </si>
  <si>
    <t>（千円）</t>
    <rPh sb="1" eb="2">
      <t>セン</t>
    </rPh>
    <phoneticPr fontId="6"/>
  </si>
  <si>
    <t>生産品目⑤</t>
    <rPh sb="0" eb="2">
      <t>セイサン</t>
    </rPh>
    <rPh sb="2" eb="4">
      <t>ヒンモク</t>
    </rPh>
    <phoneticPr fontId="6"/>
  </si>
  <si>
    <t>合計</t>
    <rPh sb="0" eb="2">
      <t>ゴウケイ</t>
    </rPh>
    <phoneticPr fontId="6"/>
  </si>
  <si>
    <t>コメ</t>
    <phoneticPr fontId="6"/>
  </si>
  <si>
    <t>○年</t>
    <rPh sb="1" eb="2">
      <t>ネン</t>
    </rPh>
    <phoneticPr fontId="6"/>
  </si>
  <si>
    <t>大豆（転作）</t>
    <phoneticPr fontId="6"/>
  </si>
  <si>
    <t>トマト</t>
    <phoneticPr fontId="6"/>
  </si>
  <si>
    <t>㎡</t>
    <phoneticPr fontId="6"/>
  </si>
  <si>
    <t>kg/㎡</t>
    <phoneticPr fontId="6"/>
  </si>
  <si>
    <t>付加価値額の算出（現状値）</t>
    <rPh sb="0" eb="5">
      <t>フカカチガク</t>
    </rPh>
    <rPh sb="6" eb="8">
      <t>サンシュツ</t>
    </rPh>
    <rPh sb="9" eb="11">
      <t>ゲンジョウ</t>
    </rPh>
    <rPh sb="11" eb="12">
      <t>チ</t>
    </rPh>
    <phoneticPr fontId="6"/>
  </si>
  <si>
    <t>付加価値額の算出（目標値）</t>
    <rPh sb="0" eb="5">
      <t>フカカチガク</t>
    </rPh>
    <rPh sb="6" eb="8">
      <t>サンシュツ</t>
    </rPh>
    <rPh sb="9" eb="12">
      <t>モクヒョウチ</t>
    </rPh>
    <phoneticPr fontId="6"/>
  </si>
  <si>
    <t>計画終了時の目標</t>
    <rPh sb="0" eb="2">
      <t>ケイカク</t>
    </rPh>
    <rPh sb="2" eb="5">
      <t>シュウリョウジ</t>
    </rPh>
    <rPh sb="6" eb="8">
      <t>モクヒョウ</t>
    </rPh>
    <phoneticPr fontId="6"/>
  </si>
  <si>
    <t>変化率（％）</t>
    <rPh sb="0" eb="3">
      <t>ヘンカリツ</t>
    </rPh>
    <phoneticPr fontId="6"/>
  </si>
  <si>
    <t>円</t>
    <rPh sb="0" eb="1">
      <t>エン</t>
    </rPh>
    <phoneticPr fontId="6"/>
  </si>
  <si>
    <t>労働投入量</t>
    <rPh sb="0" eb="5">
      <t>ロウドウトウニュウリョウ</t>
    </rPh>
    <phoneticPr fontId="6"/>
  </si>
  <si>
    <t>労働生産性</t>
    <rPh sb="0" eb="5">
      <t>ロウドウセイサンセイ</t>
    </rPh>
    <phoneticPr fontId="6"/>
  </si>
  <si>
    <t>円/時間</t>
    <rPh sb="0" eb="1">
      <t>エン</t>
    </rPh>
    <rPh sb="2" eb="4">
      <t>ジカン</t>
    </rPh>
    <phoneticPr fontId="6"/>
  </si>
  <si>
    <t>時間</t>
    <rPh sb="0" eb="2">
      <t>ジカン</t>
    </rPh>
    <phoneticPr fontId="6"/>
  </si>
  <si>
    <t>③労働生産性が算出されます。変化率が 5％を超えていれば「OK」、超えなければ「NG」と表示されます。</t>
    <phoneticPr fontId="6"/>
  </si>
  <si>
    <t>②このシートの労働投入量（黄色セル：労働時間or人数）を入力してください。</t>
    <rPh sb="7" eb="9">
      <t>ロウドウ</t>
    </rPh>
    <rPh sb="9" eb="12">
      <t>トウニュウリョウ</t>
    </rPh>
    <rPh sb="13" eb="15">
      <t>キイロ</t>
    </rPh>
    <rPh sb="18" eb="22">
      <t>ロウドウジカン</t>
    </rPh>
    <rPh sb="24" eb="26">
      <t>ニンズウ</t>
    </rPh>
    <rPh sb="28" eb="30">
      <t>ニュウリョク</t>
    </rPh>
    <phoneticPr fontId="6"/>
  </si>
  <si>
    <t>＜使い方＞</t>
    <rPh sb="1" eb="2">
      <t>ツカ</t>
    </rPh>
    <rPh sb="3" eb="4">
      <t>カタ</t>
    </rPh>
    <phoneticPr fontId="6"/>
  </si>
  <si>
    <t>①シート１～２に必要事項を入力してください。</t>
    <rPh sb="8" eb="10">
      <t>ヒツヨウ</t>
    </rPh>
    <rPh sb="10" eb="12">
      <t>ジコウ</t>
    </rPh>
    <rPh sb="13" eb="15">
      <t>ニュウリョク</t>
    </rPh>
    <phoneticPr fontId="6"/>
  </si>
  <si>
    <t>面積
拡大率</t>
    <rPh sb="0" eb="2">
      <t>メンセキ</t>
    </rPh>
    <rPh sb="3" eb="6">
      <t>カクダイリツ</t>
    </rPh>
    <phoneticPr fontId="6"/>
  </si>
  <si>
    <t>面積拡大率</t>
    <rPh sb="0" eb="5">
      <t>メンセキカクダイリツ</t>
    </rPh>
    <phoneticPr fontId="6"/>
  </si>
  <si>
    <t>雑費</t>
    <rPh sb="0" eb="2">
      <t>ザッピ</t>
    </rPh>
    <phoneticPr fontId="6"/>
  </si>
  <si>
    <t>令和11年</t>
    <rPh sb="0" eb="2">
      <t>レイワ</t>
    </rPh>
    <rPh sb="4" eb="5">
      <t>ネン</t>
    </rPh>
    <phoneticPr fontId="6"/>
  </si>
  <si>
    <t>令和12年</t>
    <rPh sb="0" eb="2">
      <t>レイワ</t>
    </rPh>
    <rPh sb="4" eb="5">
      <t>ネン</t>
    </rPh>
    <phoneticPr fontId="6"/>
  </si>
  <si>
    <t>労働生産性計算シート</t>
    <rPh sb="0" eb="2">
      <t>ロウドウ</t>
    </rPh>
    <rPh sb="2" eb="4">
      <t>セイサン</t>
    </rPh>
    <rPh sb="4" eb="5">
      <t>セイ</t>
    </rPh>
    <rPh sb="5" eb="7">
      <t>ケイサン</t>
    </rPh>
    <phoneticPr fontId="6"/>
  </si>
  <si>
    <t>【参考：スマ転事業　販売額で算出した場合】</t>
    <rPh sb="1" eb="3">
      <t>サンコウ</t>
    </rPh>
    <rPh sb="6" eb="7">
      <t>テン</t>
    </rPh>
    <rPh sb="7" eb="9">
      <t>ジギョウ</t>
    </rPh>
    <rPh sb="10" eb="13">
      <t>ハンバイガク</t>
    </rPh>
    <rPh sb="14" eb="16">
      <t>サンシュツ</t>
    </rPh>
    <rPh sb="18" eb="20">
      <t>バアイ</t>
    </rPh>
    <phoneticPr fontId="6"/>
  </si>
  <si>
    <t>労働生産性を</t>
    <rPh sb="0" eb="5">
      <t>ロウドウセイサンセイ</t>
    </rPh>
    <phoneticPr fontId="6"/>
  </si>
  <si>
    <t>上げるには</t>
    <rPh sb="0" eb="1">
      <t>ア</t>
    </rPh>
    <phoneticPr fontId="6"/>
  </si>
  <si>
    <t>現状値</t>
    <rPh sb="0" eb="3">
      <t>ゲンジョウチ</t>
    </rPh>
    <phoneticPr fontId="6"/>
  </si>
  <si>
    <t>➩</t>
    <phoneticPr fontId="6"/>
  </si>
  <si>
    <t>計画終了時の目標</t>
    <rPh sb="0" eb="5">
      <t>ケイカクシュウリョウジ</t>
    </rPh>
    <rPh sb="6" eb="8">
      <t>モクヒョウ</t>
    </rPh>
    <phoneticPr fontId="6"/>
  </si>
  <si>
    <t>が必要</t>
    <rPh sb="1" eb="3">
      <t>ヒツヨウ</t>
    </rPh>
    <phoneticPr fontId="6"/>
  </si>
  <si>
    <t>円/kg</t>
    <phoneticPr fontId="6"/>
  </si>
  <si>
    <t>所得金額（現状値）</t>
    <rPh sb="0" eb="2">
      <t>ショトク</t>
    </rPh>
    <rPh sb="2" eb="4">
      <t>キンガク</t>
    </rPh>
    <rPh sb="5" eb="8">
      <t>ゲンジョウチ</t>
    </rPh>
    <phoneticPr fontId="6"/>
  </si>
  <si>
    <t>所得金額（目標値）</t>
    <rPh sb="0" eb="2">
      <t>ショトク</t>
    </rPh>
    <rPh sb="2" eb="4">
      <t>キンガク</t>
    </rPh>
    <rPh sb="5" eb="7">
      <t>モクヒョウ</t>
    </rPh>
    <rPh sb="7" eb="8">
      <t>チ</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</si>
</sst>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31">
    <font>
      <sz val="10"/>
      <name val="Arial"/>
    </font>
    <font>
      <sz val="10"/>
      <name val="Arial"/>
      <family val="2"/>
    </font>
    <font>
      <sz val="7"/>
      <color rgb="FF000000"/>
      <name val="MS Mincho"/>
      <family val="1"/>
      <charset val="128"/>
    </font>
    <font>
      <sz val="7"/>
      <color rgb="FF8081BD"/>
      <name val="MS Mincho"/>
      <family val="1"/>
      <charset val="128"/>
    </font>
    <font>
      <sz val="9"/>
      <color rgb="FF8081BD"/>
      <name val="MS Mincho"/>
      <family val="1"/>
      <charset val="128"/>
    </font>
    <font>
      <sz val="10"/>
      <name val="Arial"/>
      <family val="2"/>
    </font>
    <font>
      <sz val="6"/>
      <name val="ＭＳ Ｐゴシック"/>
      <family val="3"/>
      <charset val="128"/>
    </font>
    <font>
      <sz val="10"/>
      <name val="游ゴシック"/>
      <family val="3"/>
      <charset val="128"/>
      <scheme val="minor"/>
    </font>
    <font>
      <sz val="6"/>
      <name val="游ゴシック"/>
      <family val="3"/>
      <charset val="128"/>
      <scheme val="minor"/>
    </font>
    <font>
      <sz val="8"/>
      <name val="游ゴシック"/>
      <family val="3"/>
      <charset val="128"/>
      <scheme val="minor"/>
    </font>
    <font>
      <sz val="14"/>
      <name val="MS Mincho"/>
      <family val="1"/>
      <charset val="128"/>
    </font>
    <font>
      <sz val="14"/>
      <name val="游ゴシック"/>
      <family val="3"/>
      <charset val="128"/>
      <scheme val="minor"/>
    </font>
    <font>
      <sz val="10"/>
      <name val="ＭＳ Ｐゴシック"/>
      <family val="3"/>
      <charset val="128"/>
    </font>
    <font>
      <sz val="16"/>
      <name val="MS Mincho"/>
      <family val="1"/>
      <charset val="128"/>
    </font>
    <font>
      <sz val="14"/>
      <name val="Arial"/>
      <family val="2"/>
    </font>
    <font>
      <sz val="14"/>
      <name val="ＭＳ Ｐゴシック"/>
      <family val="3"/>
      <charset val="128"/>
    </font>
    <font>
      <b/>
      <sz val="14"/>
      <name val="Arial"/>
      <family val="2"/>
    </font>
    <font>
      <sz val="11"/>
      <name val="ＭＳ Ｐゴシック"/>
      <family val="3"/>
      <charset val="128"/>
    </font>
    <font>
      <sz val="11"/>
      <name val="游ゴシック"/>
      <family val="3"/>
      <charset val="128"/>
      <scheme val="minor"/>
    </font>
    <font>
      <b/>
      <sz val="14"/>
      <name val="ＭＳ Ｐゴシック"/>
      <family val="3"/>
      <charset val="128"/>
    </font>
    <font>
      <sz val="11"/>
      <color indexed="18"/>
      <name val="游ゴシック"/>
      <family val="3"/>
      <charset val="128"/>
      <scheme val="minor"/>
    </font>
    <font>
      <b/>
      <sz val="14"/>
      <name val="游ゴシック"/>
      <family val="3"/>
      <charset val="128"/>
      <scheme val="minor"/>
    </font>
    <font>
      <b/>
      <sz val="16"/>
      <color rgb="FFFF0000"/>
      <name val="游ゴシック"/>
      <family val="3"/>
      <charset val="128"/>
      <scheme val="minor"/>
    </font>
    <font>
      <sz val="12"/>
      <name val="游ゴシック"/>
      <family val="3"/>
      <charset val="128"/>
      <scheme val="minor"/>
    </font>
    <font>
      <b/>
      <sz val="18"/>
      <name val="游ゴシック"/>
      <family val="3"/>
      <charset val="128"/>
      <scheme val="minor"/>
    </font>
    <font>
      <b/>
      <sz val="22"/>
      <name val="游ゴシック"/>
      <family val="3"/>
      <charset val="128"/>
      <scheme val="minor"/>
    </font>
    <font>
      <sz val="10"/>
      <color rgb="FFFF0000"/>
      <name val="ＭＳ Ｐゴシック"/>
      <family val="3"/>
      <charset val="128"/>
    </font>
    <font>
      <sz val="10"/>
      <color rgb="FFFF0000"/>
      <name val="Arial"/>
      <family val="2"/>
    </font>
    <font>
      <sz val="14"/>
      <color theme="1" tint="0.499984740745262"/>
      <name val="游ゴシック"/>
      <family val="3"/>
      <charset val="128"/>
      <scheme val="minor"/>
    </font>
    <font>
      <sz val="20"/>
      <name val="游ゴシック"/>
      <family val="3"/>
      <charset val="128"/>
      <scheme val="minor"/>
    </font>
    <font>
      <b/>
      <sz val="12"/>
      <name val="ＭＳ Ｐ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indexed="44"/>
        <bgColor indexed="64"/>
      </patternFill>
    </fill>
    <fill>
      <patternFill patternType="solid">
        <fgColor indexed="41"/>
        <bgColor indexed="64"/>
      </patternFill>
    </fill>
    <fill>
      <patternFill patternType="solid">
        <fgColor rgb="FFFFFFCC"/>
        <bgColor indexed="64"/>
      </patternFill>
    </fill>
    <fill>
      <patternFill patternType="solid">
        <fgColor theme="5" tint="0.59999389629810485"/>
        <bgColor indexed="64"/>
      </patternFill>
    </fill>
    <fill>
      <patternFill patternType="solid">
        <fgColor theme="6" tint="0.79998168889431442"/>
        <bgColor indexed="64"/>
      </patternFill>
    </fill>
  </fills>
  <borders count="38">
    <border>
      <left/>
      <right/>
      <top/>
      <bottom/>
      <diagonal/>
    </border>
    <border>
      <left/>
      <right style="medium">
        <color auto="1"/>
      </right>
      <top/>
      <bottom/>
      <diagonal/>
    </border>
    <border>
      <left style="medium">
        <color auto="1"/>
      </left>
      <right/>
      <top/>
      <bottom/>
      <diagonal/>
    </border>
    <border>
      <left/>
      <right/>
      <top style="medium">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7" fillId="0" borderId="9">
      <alignment vertical="center"/>
    </xf>
    <xf numFmtId="38" fontId="17" fillId="0" borderId="9" applyFont="0" applyFill="0" applyBorder="0" applyAlignment="0" applyProtection="0">
      <alignment vertical="center"/>
    </xf>
    <xf numFmtId="0" fontId="1" fillId="0" borderId="9">
      <alignment vertical="center"/>
    </xf>
    <xf numFmtId="9" fontId="1" fillId="0" borderId="9" applyFont="0" applyFill="0" applyBorder="0" applyAlignment="0" applyProtection="0">
      <alignment vertical="center"/>
    </xf>
    <xf numFmtId="38" fontId="1" fillId="0" borderId="9" applyFont="0" applyFill="0" applyBorder="0" applyAlignment="0" applyProtection="0">
      <alignment vertical="center"/>
    </xf>
  </cellStyleXfs>
  <cellXfs count="249">
    <xf numFmtId="0" fontId="0" fillId="0" borderId="0" xfId="0">
      <alignment vertical="center"/>
    </xf>
    <xf numFmtId="0" fontId="0" fillId="0" borderId="9" xfId="0" applyBorder="1">
      <alignment vertical="center"/>
    </xf>
    <xf numFmtId="0" fontId="4" fillId="0" borderId="9" xfId="0" applyFont="1" applyBorder="1" applyAlignment="1">
      <alignment vertical="top"/>
    </xf>
    <xf numFmtId="0" fontId="2" fillId="0" borderId="9" xfId="0" applyFont="1" applyBorder="1" applyAlignment="1">
      <alignment vertical="top"/>
    </xf>
    <xf numFmtId="0" fontId="4" fillId="0" borderId="16" xfId="0" applyFont="1" applyBorder="1" applyAlignment="1">
      <alignment vertical="top"/>
    </xf>
    <xf numFmtId="0" fontId="2" fillId="0" borderId="16" xfId="0" applyFont="1" applyBorder="1" applyAlignment="1">
      <alignment vertical="top"/>
    </xf>
    <xf numFmtId="0" fontId="7" fillId="0" borderId="4" xfId="0" applyFont="1" applyBorder="1" applyAlignment="1">
      <alignment horizontal="left" vertical="top" indent="3"/>
    </xf>
    <xf numFmtId="0" fontId="7" fillId="0" borderId="4" xfId="0" applyFont="1" applyBorder="1" applyAlignment="1">
      <alignment horizontal="center" vertical="center"/>
    </xf>
    <xf numFmtId="0" fontId="7" fillId="0" borderId="9" xfId="0" applyFont="1" applyBorder="1">
      <alignment vertical="center"/>
    </xf>
    <xf numFmtId="0" fontId="11" fillId="0" borderId="4" xfId="0" applyFont="1" applyBorder="1" applyAlignment="1">
      <alignment horizontal="right" vertical="top"/>
    </xf>
    <xf numFmtId="0" fontId="12" fillId="0" borderId="0" xfId="0" applyFont="1">
      <alignment vertical="center"/>
    </xf>
    <xf numFmtId="0" fontId="1" fillId="0" borderId="0" xfId="0" applyFont="1">
      <alignment vertical="center"/>
    </xf>
    <xf numFmtId="9" fontId="14" fillId="0" borderId="0" xfId="2" applyFont="1">
      <alignment vertical="center"/>
    </xf>
    <xf numFmtId="0" fontId="14" fillId="0" borderId="0" xfId="0" applyFont="1">
      <alignment vertical="center"/>
    </xf>
    <xf numFmtId="0" fontId="7" fillId="0" borderId="4" xfId="0" applyFont="1" applyBorder="1" applyAlignment="1">
      <alignment horizontal="left" vertical="center"/>
    </xf>
    <xf numFmtId="0" fontId="15" fillId="0" borderId="0" xfId="0" applyFont="1">
      <alignment vertical="center"/>
    </xf>
    <xf numFmtId="38" fontId="14" fillId="2" borderId="0" xfId="0" applyNumberFormat="1" applyFont="1" applyFill="1">
      <alignment vertical="center"/>
    </xf>
    <xf numFmtId="38" fontId="14" fillId="3" borderId="0" xfId="0" applyNumberFormat="1" applyFont="1" applyFill="1">
      <alignment vertical="center"/>
    </xf>
    <xf numFmtId="38" fontId="14" fillId="4" borderId="0" xfId="0" applyNumberFormat="1" applyFont="1" applyFill="1">
      <alignment vertical="center"/>
    </xf>
    <xf numFmtId="38" fontId="14" fillId="5" borderId="0" xfId="0" applyNumberFormat="1" applyFont="1" applyFill="1">
      <alignment vertical="center"/>
    </xf>
    <xf numFmtId="38" fontId="16" fillId="0" borderId="0" xfId="0" applyNumberFormat="1" applyFont="1">
      <alignment vertical="center"/>
    </xf>
    <xf numFmtId="0" fontId="17" fillId="0" borderId="9" xfId="3">
      <alignment vertical="center"/>
    </xf>
    <xf numFmtId="38" fontId="0" fillId="0" borderId="9" xfId="4" applyFont="1">
      <alignment vertical="center"/>
    </xf>
    <xf numFmtId="38" fontId="7" fillId="0" borderId="9" xfId="4" applyFont="1">
      <alignment vertical="center"/>
    </xf>
    <xf numFmtId="0" fontId="18" fillId="0" borderId="9" xfId="3" applyFont="1">
      <alignment vertical="center"/>
    </xf>
    <xf numFmtId="38" fontId="7" fillId="0" borderId="17" xfId="4" applyFont="1" applyBorder="1">
      <alignment vertical="center"/>
    </xf>
    <xf numFmtId="38" fontId="7" fillId="0" borderId="18" xfId="4" applyFont="1" applyBorder="1">
      <alignment vertical="center"/>
    </xf>
    <xf numFmtId="38" fontId="7" fillId="0" borderId="18" xfId="4" applyFont="1" applyBorder="1" applyAlignment="1">
      <alignment vertical="center"/>
    </xf>
    <xf numFmtId="38" fontId="7" fillId="0" borderId="19" xfId="4" applyFont="1" applyBorder="1">
      <alignment vertical="center"/>
    </xf>
    <xf numFmtId="38" fontId="7" fillId="0" borderId="20" xfId="4" applyFont="1" applyBorder="1">
      <alignment vertical="center"/>
    </xf>
    <xf numFmtId="38" fontId="7" fillId="0" borderId="21" xfId="4" applyFont="1" applyBorder="1">
      <alignment vertical="center"/>
    </xf>
    <xf numFmtId="38" fontId="7" fillId="0" borderId="17" xfId="4" applyFont="1" applyBorder="1" applyAlignment="1">
      <alignment horizontal="center" vertical="center" wrapText="1"/>
    </xf>
    <xf numFmtId="38" fontId="7" fillId="0" borderId="19" xfId="4" applyFont="1" applyBorder="1" applyAlignment="1">
      <alignment horizontal="center" vertical="center" wrapText="1"/>
    </xf>
    <xf numFmtId="38" fontId="7" fillId="0" borderId="22" xfId="4" applyFont="1" applyBorder="1" applyAlignment="1">
      <alignment horizontal="center" vertical="center" wrapText="1"/>
    </xf>
    <xf numFmtId="38" fontId="7" fillId="0" borderId="24" xfId="4" applyFont="1" applyBorder="1" applyAlignment="1">
      <alignment horizontal="center" vertical="center" wrapText="1"/>
    </xf>
    <xf numFmtId="38" fontId="7" fillId="0" borderId="26" xfId="4" applyFont="1" applyBorder="1">
      <alignment vertical="center"/>
    </xf>
    <xf numFmtId="38" fontId="7" fillId="0" borderId="24" xfId="4" applyFont="1" applyBorder="1">
      <alignment vertical="center"/>
    </xf>
    <xf numFmtId="38" fontId="7" fillId="0" borderId="27" xfId="4" applyFont="1" applyBorder="1">
      <alignment vertical="center"/>
    </xf>
    <xf numFmtId="38" fontId="7" fillId="0" borderId="28" xfId="4" applyFont="1" applyBorder="1" applyAlignment="1">
      <alignment horizontal="center" vertical="center" wrapText="1"/>
    </xf>
    <xf numFmtId="38" fontId="7" fillId="0" borderId="30" xfId="4" applyFont="1" applyBorder="1" applyAlignment="1">
      <alignment horizontal="center" vertical="center" wrapText="1"/>
    </xf>
    <xf numFmtId="0" fontId="17" fillId="0" borderId="9" xfId="3" applyAlignment="1">
      <alignment horizontal="center" vertical="center"/>
    </xf>
    <xf numFmtId="0" fontId="19" fillId="0" borderId="9" xfId="3" applyFont="1">
      <alignment vertical="center"/>
    </xf>
    <xf numFmtId="38" fontId="7" fillId="0" borderId="22" xfId="4" applyFont="1" applyBorder="1">
      <alignment vertical="center"/>
    </xf>
    <xf numFmtId="38" fontId="7" fillId="0" borderId="23" xfId="4" applyFont="1" applyBorder="1">
      <alignment vertical="center"/>
    </xf>
    <xf numFmtId="38" fontId="7" fillId="0" borderId="23" xfId="4" applyFont="1" applyBorder="1" applyAlignment="1">
      <alignment vertical="center"/>
    </xf>
    <xf numFmtId="38" fontId="7" fillId="0" borderId="25" xfId="4" applyFont="1" applyBorder="1">
      <alignment vertical="center"/>
    </xf>
    <xf numFmtId="38" fontId="7" fillId="0" borderId="28" xfId="4" applyFont="1" applyBorder="1">
      <alignment vertical="center"/>
    </xf>
    <xf numFmtId="38" fontId="7" fillId="0" borderId="29" xfId="4" applyFont="1" applyBorder="1">
      <alignment vertical="center"/>
    </xf>
    <xf numFmtId="38" fontId="7" fillId="0" borderId="29" xfId="4" applyFont="1" applyBorder="1" applyAlignment="1">
      <alignment vertical="center"/>
    </xf>
    <xf numFmtId="38" fontId="7" fillId="0" borderId="30" xfId="4" applyFont="1" applyBorder="1">
      <alignment vertical="center"/>
    </xf>
    <xf numFmtId="38" fontId="7" fillId="0" borderId="31" xfId="4" applyFont="1" applyBorder="1">
      <alignment vertical="center"/>
    </xf>
    <xf numFmtId="38" fontId="20" fillId="0" borderId="32" xfId="4" applyFont="1" applyBorder="1">
      <alignment vertical="center"/>
    </xf>
    <xf numFmtId="0" fontId="7" fillId="6" borderId="17" xfId="4" applyNumberFormat="1" applyFont="1" applyFill="1" applyBorder="1" applyAlignment="1">
      <alignment horizontal="center" vertical="center"/>
    </xf>
    <xf numFmtId="0" fontId="7" fillId="6" borderId="18" xfId="4" applyNumberFormat="1" applyFont="1" applyFill="1" applyBorder="1" applyAlignment="1">
      <alignment horizontal="center" vertical="center"/>
    </xf>
    <xf numFmtId="0" fontId="7" fillId="6" borderId="19" xfId="4" applyNumberFormat="1" applyFont="1" applyFill="1" applyBorder="1" applyAlignment="1">
      <alignment horizontal="center" vertical="center"/>
    </xf>
    <xf numFmtId="0" fontId="7" fillId="7" borderId="20" xfId="4" applyNumberFormat="1" applyFont="1" applyFill="1" applyBorder="1" applyAlignment="1">
      <alignment horizontal="center" vertical="center"/>
    </xf>
    <xf numFmtId="0" fontId="7" fillId="7" borderId="18" xfId="4" applyNumberFormat="1" applyFont="1" applyFill="1" applyBorder="1" applyAlignment="1">
      <alignment horizontal="center" vertical="center"/>
    </xf>
    <xf numFmtId="0" fontId="7" fillId="7" borderId="21" xfId="4" applyNumberFormat="1" applyFont="1" applyFill="1" applyBorder="1" applyAlignment="1">
      <alignment horizontal="center" vertical="center"/>
    </xf>
    <xf numFmtId="38" fontId="20" fillId="0" borderId="17" xfId="4" applyFont="1" applyBorder="1">
      <alignment vertical="center"/>
    </xf>
    <xf numFmtId="38" fontId="20" fillId="0" borderId="18" xfId="4" applyFont="1" applyBorder="1">
      <alignment vertical="center"/>
    </xf>
    <xf numFmtId="38" fontId="20" fillId="0" borderId="18" xfId="4" applyFont="1" applyBorder="1" applyAlignment="1">
      <alignment vertical="center"/>
    </xf>
    <xf numFmtId="38" fontId="20" fillId="0" borderId="19" xfId="4" applyFont="1" applyBorder="1">
      <alignment vertical="center"/>
    </xf>
    <xf numFmtId="38" fontId="20" fillId="0" borderId="20" xfId="4" applyFont="1" applyBorder="1">
      <alignment vertical="center"/>
    </xf>
    <xf numFmtId="38" fontId="20" fillId="0" borderId="21" xfId="4" applyFont="1" applyBorder="1">
      <alignment vertical="center"/>
    </xf>
    <xf numFmtId="38" fontId="20" fillId="0" borderId="22" xfId="4" applyFont="1" applyBorder="1">
      <alignment vertical="center"/>
    </xf>
    <xf numFmtId="38" fontId="20" fillId="0" borderId="23" xfId="4" applyFont="1" applyBorder="1">
      <alignment vertical="center"/>
    </xf>
    <xf numFmtId="38" fontId="20" fillId="0" borderId="23" xfId="4" applyFont="1" applyBorder="1" applyAlignment="1">
      <alignment vertical="center"/>
    </xf>
    <xf numFmtId="38" fontId="20" fillId="0" borderId="24" xfId="4" applyFont="1" applyBorder="1">
      <alignment vertical="center"/>
    </xf>
    <xf numFmtId="38" fontId="20" fillId="0" borderId="25" xfId="4" applyFont="1" applyBorder="1">
      <alignment vertical="center"/>
    </xf>
    <xf numFmtId="38" fontId="20" fillId="0" borderId="26" xfId="4" applyFont="1" applyBorder="1">
      <alignment vertical="center"/>
    </xf>
    <xf numFmtId="38" fontId="20" fillId="0" borderId="28" xfId="4" applyFont="1" applyBorder="1">
      <alignment vertical="center"/>
    </xf>
    <xf numFmtId="38" fontId="20" fillId="0" borderId="29" xfId="4" applyFont="1" applyBorder="1">
      <alignment vertical="center"/>
    </xf>
    <xf numFmtId="38" fontId="20" fillId="0" borderId="29" xfId="4" applyFont="1" applyBorder="1" applyAlignment="1">
      <alignment vertical="center"/>
    </xf>
    <xf numFmtId="38" fontId="20" fillId="0" borderId="30" xfId="4" applyFont="1" applyBorder="1">
      <alignment vertical="center"/>
    </xf>
    <xf numFmtId="38" fontId="20" fillId="0" borderId="31" xfId="4" applyFont="1" applyBorder="1">
      <alignment vertical="center"/>
    </xf>
    <xf numFmtId="0" fontId="7" fillId="0" borderId="4" xfId="0" applyFont="1" applyBorder="1" applyAlignment="1">
      <alignment horizontal="left" vertical="top"/>
    </xf>
    <xf numFmtId="38" fontId="11" fillId="0" borderId="4" xfId="1" applyFont="1" applyBorder="1" applyAlignment="1">
      <alignment horizontal="right" vertical="center"/>
    </xf>
    <xf numFmtId="0" fontId="3" fillId="0" borderId="9" xfId="0" applyFont="1" applyBorder="1" applyAlignment="1">
      <alignment vertical="top" wrapText="1"/>
    </xf>
    <xf numFmtId="0" fontId="13" fillId="0" borderId="9" xfId="0" applyFont="1" applyBorder="1" applyAlignment="1">
      <alignment vertical="top" wrapText="1"/>
    </xf>
    <xf numFmtId="38" fontId="11" fillId="0" borderId="6" xfId="0" applyNumberFormat="1" applyFont="1" applyBorder="1" applyAlignment="1">
      <alignment horizontal="right" vertical="center"/>
    </xf>
    <xf numFmtId="0" fontId="7" fillId="0" borderId="6" xfId="0" applyFont="1" applyBorder="1" applyAlignment="1">
      <alignment horizontal="left" vertical="top"/>
    </xf>
    <xf numFmtId="38" fontId="11" fillId="0" borderId="6" xfId="1" applyFont="1" applyBorder="1" applyAlignment="1">
      <alignment vertical="center"/>
    </xf>
    <xf numFmtId="0" fontId="1" fillId="0" borderId="9" xfId="0" applyFont="1" applyBorder="1" applyAlignment="1">
      <alignment horizontal="left" vertical="top"/>
    </xf>
    <xf numFmtId="0" fontId="1" fillId="0" borderId="9" xfId="0" applyFont="1" applyBorder="1" applyAlignment="1">
      <alignment vertical="top"/>
    </xf>
    <xf numFmtId="38" fontId="11" fillId="0" borderId="4" xfId="1" applyFont="1" applyFill="1" applyBorder="1" applyAlignment="1">
      <alignment horizontal="right" vertical="center"/>
    </xf>
    <xf numFmtId="38" fontId="14" fillId="0" borderId="0" xfId="0" applyNumberFormat="1" applyFont="1">
      <alignment vertical="center"/>
    </xf>
    <xf numFmtId="0" fontId="15" fillId="0" borderId="0" xfId="0" applyFont="1" applyAlignment="1">
      <alignment horizontal="center" vertical="center"/>
    </xf>
    <xf numFmtId="176" fontId="14" fillId="0" borderId="0" xfId="2" applyNumberFormat="1" applyFont="1">
      <alignment vertical="center"/>
    </xf>
    <xf numFmtId="38" fontId="14" fillId="0" borderId="0" xfId="1" applyFont="1">
      <alignment vertical="center"/>
    </xf>
    <xf numFmtId="0" fontId="14" fillId="0" borderId="9" xfId="0" applyFont="1" applyBorder="1">
      <alignment vertical="center"/>
    </xf>
    <xf numFmtId="40" fontId="14" fillId="0" borderId="0" xfId="1" applyNumberFormat="1" applyFont="1">
      <alignment vertical="center"/>
    </xf>
    <xf numFmtId="0" fontId="7" fillId="0" borderId="9" xfId="5" applyFont="1">
      <alignment vertical="center"/>
    </xf>
    <xf numFmtId="0" fontId="9" fillId="0" borderId="26" xfId="5" applyFont="1" applyBorder="1" applyAlignment="1">
      <alignment horizontal="center" vertical="center"/>
    </xf>
    <xf numFmtId="38" fontId="11" fillId="0" borderId="25" xfId="7" applyFont="1" applyBorder="1">
      <alignment vertical="center"/>
    </xf>
    <xf numFmtId="0" fontId="11" fillId="0" borderId="23" xfId="5" applyFont="1" applyBorder="1">
      <alignment vertical="center"/>
    </xf>
    <xf numFmtId="0" fontId="22" fillId="2" borderId="9" xfId="5" applyFont="1" applyFill="1" applyAlignment="1">
      <alignment horizontal="center" vertical="center"/>
    </xf>
    <xf numFmtId="0" fontId="7" fillId="0" borderId="26" xfId="5" applyFont="1" applyBorder="1" applyAlignment="1">
      <alignment horizontal="center" vertical="center"/>
    </xf>
    <xf numFmtId="38" fontId="11" fillId="0" borderId="25" xfId="5" applyNumberFormat="1" applyFont="1" applyBorder="1">
      <alignment vertical="center"/>
    </xf>
    <xf numFmtId="0" fontId="7" fillId="0" borderId="23" xfId="5" applyFont="1" applyBorder="1">
      <alignment vertical="center"/>
    </xf>
    <xf numFmtId="0" fontId="23" fillId="0" borderId="9" xfId="5" applyFont="1">
      <alignment vertical="center"/>
    </xf>
    <xf numFmtId="0" fontId="24" fillId="0" borderId="9" xfId="5" applyFont="1">
      <alignment vertical="center"/>
    </xf>
    <xf numFmtId="0" fontId="25" fillId="0" borderId="9" xfId="5" applyFont="1">
      <alignment vertical="center"/>
    </xf>
    <xf numFmtId="38" fontId="11" fillId="0" borderId="6" xfId="1" applyFont="1" applyFill="1" applyBorder="1" applyAlignment="1">
      <alignment horizontal="right" vertical="center"/>
    </xf>
    <xf numFmtId="38" fontId="11" fillId="0" borderId="6" xfId="1" applyFont="1" applyFill="1" applyBorder="1" applyAlignment="1">
      <alignment vertical="center"/>
    </xf>
    <xf numFmtId="38" fontId="11" fillId="0" borderId="6" xfId="1" applyFont="1" applyFill="1" applyBorder="1" applyAlignment="1">
      <alignment vertical="top"/>
    </xf>
    <xf numFmtId="0" fontId="26" fillId="0" borderId="23" xfId="5" applyFont="1" applyBorder="1" applyAlignment="1">
      <alignment horizontal="center" vertical="center" wrapText="1"/>
    </xf>
    <xf numFmtId="0" fontId="27" fillId="0" borderId="23" xfId="5"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4" xfId="0" applyFont="1" applyBorder="1" applyAlignment="1" applyProtection="1">
      <alignment horizontal="left" vertical="top"/>
      <protection locked="0"/>
    </xf>
    <xf numFmtId="0" fontId="11" fillId="0" borderId="9" xfId="5" applyFont="1">
      <alignment vertical="center"/>
    </xf>
    <xf numFmtId="0" fontId="7" fillId="0" borderId="0" xfId="0" applyFont="1">
      <alignment vertical="center"/>
    </xf>
    <xf numFmtId="176" fontId="21" fillId="0" borderId="9" xfId="6" applyNumberFormat="1" applyFont="1" applyBorder="1" applyAlignment="1">
      <alignment horizontal="center" vertical="center"/>
    </xf>
    <xf numFmtId="0" fontId="7" fillId="0" borderId="9" xfId="5" applyFont="1" applyAlignment="1">
      <alignment horizontal="center" vertical="center"/>
    </xf>
    <xf numFmtId="0" fontId="9" fillId="0" borderId="23" xfId="5" applyFont="1" applyBorder="1" applyAlignment="1">
      <alignment horizontal="center" vertical="center"/>
    </xf>
    <xf numFmtId="38" fontId="11" fillId="0" borderId="23" xfId="7" applyFont="1" applyBorder="1" applyAlignment="1">
      <alignment horizontal="center" vertical="center"/>
    </xf>
    <xf numFmtId="0" fontId="29" fillId="0" borderId="9" xfId="0" applyFont="1" applyBorder="1" applyAlignment="1">
      <alignment horizontal="center" vertical="center"/>
    </xf>
    <xf numFmtId="38" fontId="21" fillId="0" borderId="23" xfId="7" applyFont="1" applyBorder="1" applyAlignment="1">
      <alignment horizontal="center" vertical="center"/>
    </xf>
    <xf numFmtId="0" fontId="30" fillId="0" borderId="0" xfId="0" applyFont="1">
      <alignment vertical="center"/>
    </xf>
    <xf numFmtId="38" fontId="16" fillId="10" borderId="0" xfId="0" applyNumberFormat="1" applyFont="1" applyFill="1">
      <alignment vertical="center"/>
    </xf>
    <xf numFmtId="38" fontId="28" fillId="9" borderId="6" xfId="1" applyFont="1" applyFill="1" applyBorder="1" applyAlignment="1" applyProtection="1">
      <alignment horizontal="right" vertical="center"/>
    </xf>
    <xf numFmtId="38" fontId="28" fillId="9" borderId="6" xfId="1" applyFont="1" applyFill="1" applyBorder="1" applyAlignment="1" applyProtection="1">
      <alignment vertical="center"/>
    </xf>
    <xf numFmtId="0" fontId="28" fillId="9" borderId="6" xfId="0" applyFont="1" applyFill="1" applyBorder="1">
      <alignment vertical="center"/>
    </xf>
    <xf numFmtId="0" fontId="11" fillId="9" borderId="4" xfId="0" applyFont="1" applyFill="1" applyBorder="1" applyAlignment="1">
      <alignment horizontal="right" vertical="top"/>
    </xf>
    <xf numFmtId="38" fontId="28" fillId="9" borderId="4" xfId="1" applyFont="1" applyFill="1" applyBorder="1" applyAlignment="1" applyProtection="1">
      <alignment horizontal="right" vertical="center"/>
    </xf>
    <xf numFmtId="38" fontId="7" fillId="4" borderId="32" xfId="4" applyFont="1" applyFill="1" applyBorder="1" applyProtection="1">
      <alignment vertical="center"/>
    </xf>
    <xf numFmtId="38" fontId="7" fillId="4" borderId="29" xfId="4" applyFont="1" applyFill="1" applyBorder="1" applyProtection="1">
      <alignment vertical="center"/>
    </xf>
    <xf numFmtId="38" fontId="7" fillId="4" borderId="31" xfId="4" applyFont="1" applyFill="1" applyBorder="1" applyProtection="1">
      <alignment vertical="center"/>
    </xf>
    <xf numFmtId="38" fontId="7" fillId="4" borderId="30" xfId="4" applyFont="1" applyFill="1" applyBorder="1" applyProtection="1">
      <alignment vertical="center"/>
    </xf>
    <xf numFmtId="38" fontId="7" fillId="4" borderId="29" xfId="4" applyFont="1" applyFill="1" applyBorder="1" applyAlignment="1" applyProtection="1">
      <alignment vertical="center"/>
    </xf>
    <xf numFmtId="38" fontId="7" fillId="4" borderId="28" xfId="4" applyFont="1" applyFill="1" applyBorder="1" applyProtection="1">
      <alignment vertical="center"/>
    </xf>
    <xf numFmtId="38" fontId="7" fillId="4" borderId="26" xfId="4" applyFont="1" applyFill="1" applyBorder="1" applyProtection="1">
      <alignment vertical="center"/>
    </xf>
    <xf numFmtId="38" fontId="7" fillId="4" borderId="23" xfId="4" applyFont="1" applyFill="1" applyBorder="1" applyProtection="1">
      <alignment vertical="center"/>
    </xf>
    <xf numFmtId="38" fontId="7" fillId="4" borderId="25" xfId="4" applyFont="1" applyFill="1" applyBorder="1" applyProtection="1">
      <alignment vertical="center"/>
    </xf>
    <xf numFmtId="38" fontId="7" fillId="4" borderId="24" xfId="4" applyFont="1" applyFill="1" applyBorder="1" applyProtection="1">
      <alignment vertical="center"/>
    </xf>
    <xf numFmtId="38" fontId="7" fillId="4" borderId="23" xfId="4" applyFont="1" applyFill="1" applyBorder="1" applyAlignment="1" applyProtection="1">
      <alignment vertical="center"/>
    </xf>
    <xf numFmtId="38" fontId="7" fillId="4" borderId="22" xfId="4" applyFont="1" applyFill="1" applyBorder="1" applyProtection="1">
      <alignment vertical="center"/>
    </xf>
    <xf numFmtId="38" fontId="7" fillId="7" borderId="21" xfId="4" applyFont="1" applyFill="1" applyBorder="1" applyAlignment="1" applyProtection="1">
      <alignment horizontal="right" vertical="center"/>
    </xf>
    <xf numFmtId="38" fontId="7" fillId="6" borderId="19" xfId="4" applyFont="1" applyFill="1" applyBorder="1" applyAlignment="1" applyProtection="1">
      <alignment horizontal="right" vertical="center"/>
    </xf>
    <xf numFmtId="38" fontId="7" fillId="6" borderId="18" xfId="4" applyFont="1" applyFill="1" applyBorder="1" applyAlignment="1" applyProtection="1">
      <alignment horizontal="right" vertical="center"/>
    </xf>
    <xf numFmtId="38" fontId="7" fillId="6" borderId="17" xfId="4" applyFont="1" applyFill="1" applyBorder="1" applyAlignment="1" applyProtection="1">
      <alignment horizontal="right" vertical="center"/>
    </xf>
    <xf numFmtId="38" fontId="11" fillId="8" borderId="25" xfId="7" applyFont="1" applyFill="1" applyBorder="1" applyProtection="1">
      <alignment vertical="center"/>
    </xf>
    <xf numFmtId="0" fontId="7" fillId="8" borderId="26" xfId="5" applyFont="1" applyFill="1" applyBorder="1" applyAlignment="1">
      <alignment horizontal="center" vertical="center"/>
    </xf>
    <xf numFmtId="0" fontId="23" fillId="0" borderId="25" xfId="5" applyFont="1" applyBorder="1" applyAlignment="1">
      <alignment horizontal="center" vertical="center"/>
    </xf>
    <xf numFmtId="0" fontId="23" fillId="0" borderId="26" xfId="5" applyFont="1" applyBorder="1" applyAlignment="1">
      <alignment horizontal="center" vertical="center"/>
    </xf>
    <xf numFmtId="176" fontId="11" fillId="0" borderId="25" xfId="6" applyNumberFormat="1" applyFont="1" applyBorder="1" applyAlignment="1">
      <alignment horizontal="center" vertical="center"/>
    </xf>
    <xf numFmtId="176" fontId="11" fillId="0" borderId="26" xfId="6" applyNumberFormat="1" applyFont="1" applyBorder="1" applyAlignment="1">
      <alignment horizontal="center" vertical="center"/>
    </xf>
    <xf numFmtId="176" fontId="21" fillId="0" borderId="25" xfId="6" applyNumberFormat="1" applyFont="1" applyBorder="1" applyAlignment="1">
      <alignment horizontal="center" vertical="center"/>
    </xf>
    <xf numFmtId="176" fontId="21" fillId="0" borderId="26" xfId="6" applyNumberFormat="1" applyFont="1" applyBorder="1" applyAlignment="1">
      <alignment horizontal="center" vertical="center"/>
    </xf>
    <xf numFmtId="0" fontId="23" fillId="0" borderId="27" xfId="5" applyFont="1" applyBorder="1" applyAlignment="1">
      <alignment horizontal="center" vertical="center"/>
    </xf>
    <xf numFmtId="0" fontId="7" fillId="0" borderId="9" xfId="5" applyFont="1" applyAlignment="1">
      <alignment horizontal="center" vertical="center"/>
    </xf>
    <xf numFmtId="38" fontId="11" fillId="0" borderId="25" xfId="5" applyNumberFormat="1" applyFont="1" applyBorder="1">
      <alignment vertical="center"/>
    </xf>
    <xf numFmtId="38" fontId="11" fillId="0" borderId="27" xfId="5" applyNumberFormat="1" applyFont="1" applyBorder="1">
      <alignment vertical="center"/>
    </xf>
    <xf numFmtId="38" fontId="11" fillId="8" borderId="25" xfId="7" applyFont="1" applyFill="1" applyBorder="1" applyProtection="1">
      <alignment vertical="center"/>
    </xf>
    <xf numFmtId="38" fontId="11" fillId="8" borderId="27" xfId="7" applyFont="1" applyFill="1" applyBorder="1" applyProtection="1">
      <alignment vertical="center"/>
    </xf>
    <xf numFmtId="38" fontId="11" fillId="0" borderId="25" xfId="7" applyFont="1" applyBorder="1">
      <alignment vertical="center"/>
    </xf>
    <xf numFmtId="38" fontId="11" fillId="0" borderId="27" xfId="7" applyFont="1" applyBorder="1">
      <alignment vertical="center"/>
    </xf>
    <xf numFmtId="38" fontId="11" fillId="0" borderId="4" xfId="1" applyFont="1" applyBorder="1" applyAlignment="1">
      <alignment horizontal="right"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justify" vertical="center"/>
    </xf>
    <xf numFmtId="0" fontId="7" fillId="0" borderId="11" xfId="0" applyFont="1" applyBorder="1" applyAlignment="1">
      <alignment horizontal="justify" vertical="center"/>
    </xf>
    <xf numFmtId="0" fontId="7" fillId="0" borderId="12" xfId="0" applyFont="1" applyBorder="1" applyAlignment="1">
      <alignment horizontal="justify" vertical="center"/>
    </xf>
    <xf numFmtId="0" fontId="7" fillId="0" borderId="13" xfId="0" applyFont="1" applyBorder="1" applyAlignment="1">
      <alignment horizontal="justify"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38" fontId="28" fillId="9" borderId="10" xfId="1" applyFont="1" applyFill="1" applyBorder="1" applyAlignment="1" applyProtection="1">
      <alignment horizontal="right" vertical="center"/>
    </xf>
    <xf numFmtId="38" fontId="28" fillId="9" borderId="12" xfId="1" applyFont="1" applyFill="1" applyBorder="1" applyAlignment="1" applyProtection="1">
      <alignment horizontal="right" vertical="center"/>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justify" wrapText="1"/>
    </xf>
    <xf numFmtId="0" fontId="7" fillId="0" borderId="11" xfId="0" applyFont="1" applyBorder="1" applyAlignment="1">
      <alignment horizontal="justify" wrapText="1"/>
    </xf>
    <xf numFmtId="0" fontId="7" fillId="0" borderId="12" xfId="0" applyFont="1" applyBorder="1" applyAlignment="1">
      <alignment horizontal="justify" wrapText="1"/>
    </xf>
    <xf numFmtId="0" fontId="7" fillId="0" borderId="13" xfId="0" applyFont="1" applyBorder="1" applyAlignment="1">
      <alignment horizontal="justify"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1" fillId="9" borderId="4" xfId="0" applyFont="1" applyFill="1" applyBorder="1" applyAlignment="1">
      <alignment horizontal="right" vertical="center"/>
    </xf>
    <xf numFmtId="0" fontId="4" fillId="0" borderId="1" xfId="0" applyFont="1" applyBorder="1" applyAlignment="1">
      <alignment horizontal="left"/>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38" fontId="11" fillId="0" borderId="10" xfId="0" applyNumberFormat="1" applyFont="1" applyBorder="1">
      <alignment vertical="center"/>
    </xf>
    <xf numFmtId="0" fontId="11" fillId="0" borderId="12" xfId="0" applyFont="1" applyBorder="1">
      <alignment vertical="center"/>
    </xf>
    <xf numFmtId="38" fontId="28" fillId="9" borderId="10" xfId="1" applyFont="1" applyFill="1" applyBorder="1" applyAlignment="1" applyProtection="1">
      <alignment vertical="center"/>
    </xf>
    <xf numFmtId="38" fontId="28" fillId="9" borderId="12" xfId="1" applyFont="1" applyFill="1" applyBorder="1" applyAlignment="1" applyProtection="1">
      <alignment vertical="center"/>
    </xf>
    <xf numFmtId="38" fontId="28" fillId="9" borderId="4" xfId="1" applyFont="1" applyFill="1" applyBorder="1" applyAlignment="1" applyProtection="1">
      <alignment horizontal="right"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38" fontId="11" fillId="0" borderId="10" xfId="1" applyFont="1" applyFill="1" applyBorder="1" applyAlignment="1">
      <alignment vertical="center"/>
    </xf>
    <xf numFmtId="38" fontId="11" fillId="0" borderId="12" xfId="1" applyFont="1" applyFill="1" applyBorder="1" applyAlignment="1">
      <alignment vertical="center"/>
    </xf>
    <xf numFmtId="0" fontId="10" fillId="0" borderId="9" xfId="0" applyFont="1" applyBorder="1" applyAlignment="1">
      <alignment horizontal="center" vertical="top"/>
    </xf>
    <xf numFmtId="0" fontId="7" fillId="0" borderId="6" xfId="0" applyFont="1" applyBorder="1" applyAlignment="1">
      <alignment horizontal="center" vertical="top"/>
    </xf>
    <xf numFmtId="0" fontId="7" fillId="0" borderId="5" xfId="0" applyFont="1" applyBorder="1" applyAlignment="1">
      <alignment horizontal="center" vertical="top"/>
    </xf>
    <xf numFmtId="0" fontId="7" fillId="0" borderId="7" xfId="0" applyFont="1" applyBorder="1" applyAlignment="1">
      <alignment horizontal="center" vertical="top"/>
    </xf>
    <xf numFmtId="0" fontId="7" fillId="0" borderId="2" xfId="0" applyFont="1" applyBorder="1" applyAlignment="1">
      <alignment horizontal="left" vertical="top"/>
    </xf>
    <xf numFmtId="0" fontId="7" fillId="0" borderId="9" xfId="0" applyFont="1" applyBorder="1" applyAlignment="1">
      <alignment horizontal="left" vertical="top"/>
    </xf>
    <xf numFmtId="0" fontId="1" fillId="0" borderId="3" xfId="0" applyFont="1" applyBorder="1" applyAlignment="1">
      <alignment horizontal="left" vertical="top"/>
    </xf>
    <xf numFmtId="0" fontId="1" fillId="0" borderId="9" xfId="0" applyFont="1" applyBorder="1" applyAlignment="1">
      <alignment horizontal="left" vertical="top"/>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7" fillId="0" borderId="10" xfId="0" applyFont="1" applyBorder="1" applyAlignment="1">
      <alignment horizontal="left" wrapText="1" indent="1"/>
    </xf>
    <xf numFmtId="0" fontId="7" fillId="0" borderId="3" xfId="0" applyFont="1" applyBorder="1" applyAlignment="1">
      <alignment horizontal="left" wrapText="1" indent="1"/>
    </xf>
    <xf numFmtId="38" fontId="11" fillId="0" borderId="4" xfId="0" applyNumberFormat="1" applyFont="1" applyBorder="1" applyAlignment="1">
      <alignment horizontal="right" vertical="center"/>
    </xf>
    <xf numFmtId="0" fontId="11" fillId="0" borderId="4" xfId="0" applyFont="1" applyBorder="1" applyAlignment="1">
      <alignment horizontal="right" vertical="center"/>
    </xf>
    <xf numFmtId="0" fontId="7" fillId="0" borderId="10"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38" fontId="11" fillId="0" borderId="10" xfId="1" applyFont="1" applyFill="1" applyBorder="1" applyAlignment="1">
      <alignment horizontal="right" vertical="center"/>
    </xf>
    <xf numFmtId="38" fontId="11" fillId="0" borderId="12" xfId="1" applyFont="1" applyFill="1" applyBorder="1" applyAlignment="1">
      <alignment horizontal="right" vertical="center"/>
    </xf>
    <xf numFmtId="177" fontId="7" fillId="0" borderId="6" xfId="0" applyNumberFormat="1" applyFont="1" applyBorder="1" applyAlignment="1">
      <alignment horizontal="center" vertical="center"/>
    </xf>
    <xf numFmtId="177" fontId="7" fillId="0" borderId="7" xfId="0" applyNumberFormat="1" applyFont="1" applyBorder="1" applyAlignment="1">
      <alignment horizontal="center" vertical="center"/>
    </xf>
    <xf numFmtId="0" fontId="7" fillId="0" borderId="4" xfId="0" applyFont="1" applyBorder="1" applyAlignment="1">
      <alignment horizontal="left" vertical="top"/>
    </xf>
    <xf numFmtId="38" fontId="11" fillId="0" borderId="4" xfId="1" applyFont="1" applyFill="1" applyBorder="1" applyAlignment="1">
      <alignment horizontal="right" vertical="center"/>
    </xf>
    <xf numFmtId="0" fontId="10" fillId="0" borderId="9" xfId="0" applyFont="1" applyBorder="1" applyAlignment="1">
      <alignment horizontal="center" vertical="top" wrapText="1"/>
    </xf>
    <xf numFmtId="38" fontId="7" fillId="0" borderId="10" xfId="4" applyFont="1" applyFill="1" applyBorder="1" applyAlignment="1">
      <alignment horizontal="center" vertical="center" shrinkToFit="1"/>
    </xf>
    <xf numFmtId="38" fontId="7" fillId="0" borderId="11" xfId="4" applyFont="1" applyFill="1" applyBorder="1" applyAlignment="1">
      <alignment horizontal="center" vertical="center" shrinkToFit="1"/>
    </xf>
    <xf numFmtId="38" fontId="7" fillId="7" borderId="37" xfId="4" applyFont="1" applyFill="1" applyBorder="1" applyAlignment="1">
      <alignment horizontal="center" vertical="center"/>
    </xf>
    <xf numFmtId="38" fontId="7" fillId="7" borderId="34" xfId="4" applyFont="1" applyFill="1" applyBorder="1" applyAlignment="1">
      <alignment horizontal="center" vertical="center"/>
    </xf>
    <xf numFmtId="38" fontId="7" fillId="7" borderId="36" xfId="4" applyFont="1" applyFill="1" applyBorder="1" applyAlignment="1">
      <alignment horizontal="center" vertical="center"/>
    </xf>
    <xf numFmtId="38" fontId="7" fillId="6" borderId="35" xfId="4" applyFont="1" applyFill="1" applyBorder="1" applyAlignment="1">
      <alignment horizontal="center" vertical="center"/>
    </xf>
    <xf numFmtId="38" fontId="7" fillId="6" borderId="34" xfId="4" applyFont="1" applyFill="1" applyBorder="1" applyAlignment="1">
      <alignment horizontal="center" vertical="center"/>
    </xf>
    <xf numFmtId="38" fontId="7" fillId="6" borderId="33" xfId="4" applyFont="1" applyFill="1" applyBorder="1" applyAlignment="1">
      <alignment horizontal="center" vertical="center"/>
    </xf>
    <xf numFmtId="38" fontId="7" fillId="4" borderId="12" xfId="4" applyFont="1" applyFill="1" applyBorder="1" applyAlignment="1" applyProtection="1">
      <alignment horizontal="center" vertical="center" shrinkToFit="1"/>
    </xf>
    <xf numFmtId="38" fontId="7" fillId="4" borderId="13" xfId="4" applyFont="1" applyFill="1" applyBorder="1" applyAlignment="1" applyProtection="1">
      <alignment horizontal="center" vertical="center" shrinkToFit="1"/>
    </xf>
    <xf numFmtId="38" fontId="20" fillId="0" borderId="12" xfId="4" applyFont="1" applyFill="1" applyBorder="1" applyAlignment="1">
      <alignment horizontal="center" vertical="center" shrinkToFit="1"/>
    </xf>
    <xf numFmtId="38" fontId="20" fillId="0" borderId="13" xfId="4" applyFont="1" applyFill="1" applyBorder="1" applyAlignment="1">
      <alignment horizontal="center" vertical="center" shrinkToFit="1"/>
    </xf>
    <xf numFmtId="38" fontId="7" fillId="0" borderId="12" xfId="4" applyFont="1" applyFill="1" applyBorder="1" applyAlignment="1">
      <alignment horizontal="center" vertical="center" shrinkToFit="1"/>
    </xf>
    <xf numFmtId="38" fontId="7" fillId="0" borderId="13" xfId="4" applyFont="1" applyFill="1" applyBorder="1" applyAlignment="1">
      <alignment horizontal="center" vertical="center" shrinkToFit="1"/>
    </xf>
  </cellXfs>
  <cellStyles count="8">
    <cellStyle name="パーセント" xfId="2" builtinId="5"/>
    <cellStyle name="パーセント 2" xfId="6" xr:uid="{420F866C-C0C9-4490-90A2-81E95D1B4645}"/>
    <cellStyle name="桁区切り" xfId="1" builtinId="6"/>
    <cellStyle name="桁区切り 2" xfId="4" xr:uid="{5B4C4C69-8253-4D52-9259-8DC8766D6DCC}"/>
    <cellStyle name="桁区切り 3" xfId="7" xr:uid="{C85C6363-CA3B-46FD-9DA6-EAFAFC321B84}"/>
    <cellStyle name="標準" xfId="0" builtinId="0"/>
    <cellStyle name="標準 2" xfId="3" xr:uid="{2B848E85-BAE1-4991-83C8-9E14333DF5F6}"/>
    <cellStyle name="標準 3" xfId="5" xr:uid="{A5B976F3-6D9F-44E7-A746-11EE3EA479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1226820</xdr:colOff>
      <xdr:row>18</xdr:row>
      <xdr:rowOff>184786</xdr:rowOff>
    </xdr:from>
    <xdr:to>
      <xdr:col>9</xdr:col>
      <xdr:colOff>268026</xdr:colOff>
      <xdr:row>28</xdr:row>
      <xdr:rowOff>70486</xdr:rowOff>
    </xdr:to>
    <xdr:sp macro="" textlink="">
      <xdr:nvSpPr>
        <xdr:cNvPr id="2" name="テキスト ボックス 1">
          <a:extLst>
            <a:ext uri="{FF2B5EF4-FFF2-40B4-BE49-F238E27FC236}">
              <a16:creationId xmlns:a16="http://schemas.microsoft.com/office/drawing/2014/main" id="{A0662654-B016-47CB-8BD3-F4E6199D20BE}"/>
            </a:ext>
          </a:extLst>
        </xdr:cNvPr>
        <xdr:cNvSpPr txBox="1"/>
      </xdr:nvSpPr>
      <xdr:spPr>
        <a:xfrm>
          <a:off x="1249680" y="3187066"/>
          <a:ext cx="3392226" cy="157734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注意点：「労働投入量」の入力について</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・時間単位の入力が難しい場合は、人数でも構いません。その場合は単位を「人」に変えてください。</a:t>
          </a:r>
          <a:endParaRPr kumimoji="1" lang="en-US" altLang="ja-JP" sz="1100">
            <a:solidFill>
              <a:srgbClr val="FF0000"/>
            </a:solidFill>
          </a:endParaRPr>
        </a:p>
        <a:p>
          <a:r>
            <a:rPr kumimoji="1" lang="ja-JP" altLang="en-US" sz="1100">
              <a:solidFill>
                <a:srgbClr val="FF0000"/>
              </a:solidFill>
            </a:rPr>
            <a:t>・スマート農業技術の活用により生産規模拡を大しても労働時間は維持できるという考え方でも構いませんし、生産規模拡大により労働時間が若干増えるという考え方でも構いません。</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9</xdr:col>
      <xdr:colOff>438150</xdr:colOff>
      <xdr:row>9</xdr:row>
      <xdr:rowOff>76200</xdr:rowOff>
    </xdr:from>
    <xdr:to>
      <xdr:col>15</xdr:col>
      <xdr:colOff>447675</xdr:colOff>
      <xdr:row>10</xdr:row>
      <xdr:rowOff>180975</xdr:rowOff>
    </xdr:to>
    <xdr:sp macro="" textlink="">
      <xdr:nvSpPr>
        <xdr:cNvPr id="3" name="吹き出し: 角を丸めた四角形 2">
          <a:extLst>
            <a:ext uri="{FF2B5EF4-FFF2-40B4-BE49-F238E27FC236}">
              <a16:creationId xmlns:a16="http://schemas.microsoft.com/office/drawing/2014/main" id="{C71FB6D8-874A-4ED7-8D8C-BE0C8CF21B44}"/>
            </a:ext>
          </a:extLst>
        </xdr:cNvPr>
        <xdr:cNvSpPr/>
      </xdr:nvSpPr>
      <xdr:spPr>
        <a:xfrm>
          <a:off x="4812030" y="1584960"/>
          <a:ext cx="3758565" cy="257175"/>
        </a:xfrm>
        <a:prstGeom prst="wedgeRoundRectCallout">
          <a:avLst>
            <a:gd name="adj1" fmla="val -62574"/>
            <a:gd name="adj2" fmla="val 95058"/>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＜使い方＞に従って入力すると数値が変わります</a:t>
          </a:r>
          <a:endParaRPr kumimoji="1" lang="en-US" altLang="ja-JP" sz="1100">
            <a:solidFill>
              <a:srgbClr val="FF0000"/>
            </a:solidFill>
          </a:endParaRPr>
        </a:p>
        <a:p>
          <a:pPr algn="l"/>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281940</xdr:colOff>
      <xdr:row>0</xdr:row>
      <xdr:rowOff>91440</xdr:rowOff>
    </xdr:from>
    <xdr:to>
      <xdr:col>7</xdr:col>
      <xdr:colOff>416561</xdr:colOff>
      <xdr:row>6</xdr:row>
      <xdr:rowOff>111125</xdr:rowOff>
    </xdr:to>
    <xdr:sp macro="" textlink="">
      <xdr:nvSpPr>
        <xdr:cNvPr id="2" name="テキスト ボックス 1">
          <a:extLst>
            <a:ext uri="{FF2B5EF4-FFF2-40B4-BE49-F238E27FC236}">
              <a16:creationId xmlns:a16="http://schemas.microsoft.com/office/drawing/2014/main" id="{6C50C584-B133-4673-8D66-81E5B07B8099}"/>
            </a:ext>
          </a:extLst>
        </xdr:cNvPr>
        <xdr:cNvSpPr txBox="1"/>
      </xdr:nvSpPr>
      <xdr:spPr>
        <a:xfrm>
          <a:off x="281940" y="91440"/>
          <a:ext cx="4341496" cy="10674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a:solidFill>
                <a:srgbClr val="FF0000"/>
              </a:solidFill>
              <a:effectLst/>
              <a:latin typeface="+mn-lt"/>
              <a:ea typeface="+mn-ea"/>
              <a:cs typeface="+mn-cs"/>
            </a:rPr>
            <a:t>現況年度の数字を</a:t>
          </a:r>
          <a:r>
            <a:rPr kumimoji="1" lang="ja-JP" altLang="en-US" sz="1100">
              <a:solidFill>
                <a:srgbClr val="FF0000"/>
              </a:solidFill>
              <a:effectLst/>
              <a:latin typeface="+mn-lt"/>
              <a:ea typeface="+mn-ea"/>
              <a:cs typeface="+mn-cs"/>
            </a:rPr>
            <a:t>オレンジの網掛け部分</a:t>
          </a:r>
          <a:r>
            <a:rPr kumimoji="1" lang="ja-JP" altLang="ja-JP" sz="1100">
              <a:solidFill>
                <a:srgbClr val="FF0000"/>
              </a:solidFill>
              <a:effectLst/>
              <a:latin typeface="+mn-lt"/>
              <a:ea typeface="+mn-ea"/>
              <a:cs typeface="+mn-cs"/>
            </a:rPr>
            <a:t>に記入してください。</a:t>
          </a:r>
          <a:br>
            <a:rPr kumimoji="1" lang="en-US" altLang="ja-JP" sz="1100">
              <a:solidFill>
                <a:srgbClr val="FF0000"/>
              </a:solidFill>
              <a:effectLst/>
              <a:latin typeface="+mn-lt"/>
              <a:ea typeface="+mn-ea"/>
              <a:cs typeface="+mn-cs"/>
            </a:rPr>
          </a:br>
          <a:r>
            <a:rPr kumimoji="1" lang="ja-JP" altLang="en-US" sz="1100">
              <a:solidFill>
                <a:srgbClr val="FF0000"/>
              </a:solidFill>
              <a:effectLst/>
              <a:latin typeface="+mn-lt"/>
              <a:ea typeface="+mn-ea"/>
              <a:cs typeface="+mn-cs"/>
            </a:rPr>
            <a:t>経費欄㉖～㉙は、ご自身の経営に応じてご入力ください。</a:t>
          </a:r>
          <a:endParaRPr kumimoji="1" lang="en-US" altLang="ja-JP" sz="1100">
            <a:solidFill>
              <a:srgbClr val="FF0000"/>
            </a:solidFill>
            <a:effectLst/>
            <a:latin typeface="+mn-lt"/>
            <a:ea typeface="+mn-ea"/>
            <a:cs typeface="+mn-cs"/>
          </a:endParaRPr>
        </a:p>
        <a:p>
          <a:r>
            <a:rPr lang="ja-JP" altLang="en-US">
              <a:solidFill>
                <a:srgbClr val="FF0000"/>
              </a:solidFill>
              <a:effectLst/>
            </a:rPr>
            <a:t>㊼青色申告特別控除額もご自身の経営に応じてご入力ください。</a:t>
          </a:r>
          <a:endParaRPr lang="en-US" altLang="ja-JP">
            <a:solidFill>
              <a:srgbClr val="FF0000"/>
            </a:solidFill>
            <a:effectLst/>
          </a:endParaRPr>
        </a:p>
        <a:p>
          <a:r>
            <a:rPr kumimoji="1" lang="ja-JP" altLang="en-US" sz="1100">
              <a:solidFill>
                <a:srgbClr val="FF0000"/>
              </a:solidFill>
            </a:rPr>
            <a:t>現状値の入力後に、目標年度の額が自動計算されます。</a:t>
          </a:r>
          <a:endParaRPr kumimoji="1" lang="en-US" altLang="ja-JP"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99391</xdr:colOff>
      <xdr:row>5</xdr:row>
      <xdr:rowOff>178903</xdr:rowOff>
    </xdr:from>
    <xdr:to>
      <xdr:col>18</xdr:col>
      <xdr:colOff>530585</xdr:colOff>
      <xdr:row>16</xdr:row>
      <xdr:rowOff>212033</xdr:rowOff>
    </xdr:to>
    <xdr:sp macro="" textlink="">
      <xdr:nvSpPr>
        <xdr:cNvPr id="2" name="テキスト ボックス 1">
          <a:extLst>
            <a:ext uri="{FF2B5EF4-FFF2-40B4-BE49-F238E27FC236}">
              <a16:creationId xmlns:a16="http://schemas.microsoft.com/office/drawing/2014/main" id="{FC1BC758-8BC0-481A-BDB3-9493CA3D2012}"/>
            </a:ext>
          </a:extLst>
        </xdr:cNvPr>
        <xdr:cNvSpPr txBox="1"/>
      </xdr:nvSpPr>
      <xdr:spPr>
        <a:xfrm>
          <a:off x="7566991" y="1179442"/>
          <a:ext cx="5307994" cy="265706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u="sng">
              <a:solidFill>
                <a:srgbClr val="FF0000"/>
              </a:solidFill>
            </a:rPr>
            <a:t>計画対象品目</a:t>
          </a:r>
          <a:r>
            <a:rPr kumimoji="1" lang="ja-JP" altLang="en-US" sz="1100">
              <a:solidFill>
                <a:srgbClr val="FF0000"/>
              </a:solidFill>
            </a:rPr>
            <a:t>について、</a:t>
          </a:r>
          <a:r>
            <a:rPr kumimoji="1" lang="ja-JP" altLang="en-US" sz="1100" b="1" u="sng">
              <a:solidFill>
                <a:srgbClr val="FF0000"/>
              </a:solidFill>
            </a:rPr>
            <a:t>クリーム色のセル</a:t>
          </a:r>
          <a:r>
            <a:rPr kumimoji="1" lang="ja-JP" altLang="en-US" sz="1100">
              <a:solidFill>
                <a:srgbClr val="FF0000"/>
              </a:solidFill>
            </a:rPr>
            <a:t>に記入してください。</a:t>
          </a:r>
          <a:endParaRPr kumimoji="1" lang="en-US" altLang="ja-JP" sz="1100">
            <a:solidFill>
              <a:srgbClr val="FF0000"/>
            </a:solidFill>
          </a:endParaRPr>
        </a:p>
        <a:p>
          <a:r>
            <a:rPr kumimoji="1" lang="ja-JP" altLang="en-US" sz="1100">
              <a:solidFill>
                <a:srgbClr val="FF0000"/>
              </a:solidFill>
            </a:rPr>
            <a:t>（経営品目でなく、計画に取り組む作物だけです）</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①過去の実績を記入。</a:t>
          </a:r>
          <a:endParaRPr kumimoji="1" lang="en-US" altLang="ja-JP" sz="1100">
            <a:solidFill>
              <a:srgbClr val="FF0000"/>
            </a:solidFill>
          </a:endParaRPr>
        </a:p>
        <a:p>
          <a:r>
            <a:rPr kumimoji="1" lang="ja-JP" altLang="en-US" sz="1100">
              <a:solidFill>
                <a:srgbClr val="FF0000"/>
              </a:solidFill>
            </a:rPr>
            <a:t>②今後の計画を記入。考え方は以下のとおりです。</a:t>
          </a:r>
          <a:endParaRPr kumimoji="1" lang="en-US" altLang="ja-JP" sz="1100">
            <a:solidFill>
              <a:srgbClr val="FF0000"/>
            </a:solidFill>
          </a:endParaRPr>
        </a:p>
        <a:p>
          <a:r>
            <a:rPr kumimoji="1" lang="ja-JP" altLang="en-US" sz="1100">
              <a:solidFill>
                <a:srgbClr val="FF0000"/>
              </a:solidFill>
            </a:rPr>
            <a:t>・「単収」「単価」は過去実績の平均値を基本としてください</a:t>
          </a:r>
          <a:endParaRPr kumimoji="1" lang="en-US" altLang="ja-JP" sz="1100">
            <a:solidFill>
              <a:srgbClr val="FF0000"/>
            </a:solidFill>
          </a:endParaRPr>
        </a:p>
        <a:p>
          <a:r>
            <a:rPr kumimoji="1" lang="ja-JP" altLang="en-US" sz="1100">
              <a:solidFill>
                <a:srgbClr val="FF0000"/>
              </a:solidFill>
            </a:rPr>
            <a:t>　（外れ値があれば除いても構いません）。</a:t>
          </a:r>
          <a:endParaRPr kumimoji="1" lang="en-US" altLang="ja-JP" sz="1100">
            <a:solidFill>
              <a:srgbClr val="FF0000"/>
            </a:solidFill>
          </a:endParaRPr>
        </a:p>
        <a:p>
          <a:r>
            <a:rPr kumimoji="1" lang="ja-JP" altLang="en-US" sz="1100">
              <a:solidFill>
                <a:srgbClr val="FF0000"/>
              </a:solidFill>
            </a:rPr>
            <a:t>・「単収」「単価」の数字は、５年間「同じ」数字を入力してください。</a:t>
          </a:r>
          <a:br>
            <a:rPr kumimoji="1" lang="en-US" altLang="ja-JP" sz="1100">
              <a:solidFill>
                <a:srgbClr val="FF0000"/>
              </a:solidFill>
            </a:rPr>
          </a:br>
          <a:r>
            <a:rPr kumimoji="1" lang="ja-JP" altLang="en-US" sz="1100">
              <a:solidFill>
                <a:srgbClr val="FF0000"/>
              </a:solidFill>
            </a:rPr>
            <a:t>　（上昇が見込まれる確実な要素があれば、この限りではありません）</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複数品目の場合は、生産品目②以降の欄に、同様に記載してください。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AFF5-B61B-4897-A871-026EF5A66461}">
  <sheetPr>
    <tabColor rgb="FF0070C0"/>
    <pageSetUpPr fitToPage="1"/>
  </sheetPr>
  <dimension ref="B1:K17"/>
  <sheetViews>
    <sheetView tabSelected="1" workbookViewId="0">
      <selection activeCell="N18" sqref="N18"/>
    </sheetView>
  </sheetViews>
  <sheetFormatPr defaultColWidth="9.140625" defaultRowHeight="16.5"/>
  <cols>
    <col min="1" max="1" width="4.42578125" style="91" customWidth="1"/>
    <col min="2" max="2" width="17.42578125" style="91" customWidth="1"/>
    <col min="3" max="3" width="16.7109375" style="91" customWidth="1"/>
    <col min="4" max="4" width="2.5703125" style="91" customWidth="1"/>
    <col min="5" max="5" width="8.140625" style="91" customWidth="1"/>
    <col min="6" max="6" width="17.5703125" style="91" customWidth="1"/>
    <col min="7" max="7" width="8.140625" style="91" customWidth="1"/>
    <col min="8" max="8" width="5.85546875" style="91" customWidth="1"/>
    <col min="9" max="9" width="17.7109375" style="91" customWidth="1"/>
    <col min="10" max="16384" width="9.140625" style="91"/>
  </cols>
  <sheetData>
    <row r="1" spans="2:11" ht="6.75" customHeight="1"/>
    <row r="2" spans="2:11" ht="21.75" customHeight="1">
      <c r="B2" s="101" t="s">
        <v>158</v>
      </c>
    </row>
    <row r="3" spans="2:11" ht="11.25" customHeight="1">
      <c r="B3" s="100"/>
    </row>
    <row r="4" spans="2:11" ht="21.75" customHeight="1">
      <c r="B4" s="99" t="s">
        <v>151</v>
      </c>
    </row>
    <row r="5" spans="2:11" ht="19.5">
      <c r="B5" s="99" t="s">
        <v>152</v>
      </c>
    </row>
    <row r="6" spans="2:11" ht="19.5">
      <c r="B6" s="99" t="s">
        <v>150</v>
      </c>
    </row>
    <row r="7" spans="2:11" ht="19.5">
      <c r="B7" s="99" t="s">
        <v>149</v>
      </c>
    </row>
    <row r="9" spans="2:11" ht="19.5">
      <c r="B9" s="98"/>
      <c r="C9" s="142" t="s">
        <v>0</v>
      </c>
      <c r="D9" s="148"/>
      <c r="E9" s="143"/>
      <c r="F9" s="142" t="s">
        <v>142</v>
      </c>
      <c r="G9" s="143"/>
      <c r="H9" s="142" t="s">
        <v>143</v>
      </c>
      <c r="I9" s="143"/>
    </row>
    <row r="10" spans="2:11" ht="24">
      <c r="B10" s="94" t="s">
        <v>53</v>
      </c>
      <c r="C10" s="150">
        <f>ROUNDDOWN('シート１損益計算書（個人）'!T17,-3)</f>
        <v>10300000</v>
      </c>
      <c r="D10" s="151"/>
      <c r="E10" s="96" t="s">
        <v>144</v>
      </c>
      <c r="F10" s="97">
        <f>ROUNDDOWN('シート１損益計算書（個人）'!T26,-5)</f>
        <v>15700000</v>
      </c>
      <c r="G10" s="96" t="s">
        <v>144</v>
      </c>
      <c r="H10" s="144">
        <f>(F10-C10)/C10</f>
        <v>0.52427184466019416</v>
      </c>
      <c r="I10" s="145"/>
    </row>
    <row r="11" spans="2:11" ht="24">
      <c r="B11" s="94" t="s">
        <v>145</v>
      </c>
      <c r="C11" s="152">
        <v>10000</v>
      </c>
      <c r="D11" s="153"/>
      <c r="E11" s="141" t="s">
        <v>148</v>
      </c>
      <c r="F11" s="140">
        <v>10000</v>
      </c>
      <c r="G11" s="141" t="s">
        <v>148</v>
      </c>
      <c r="H11" s="144">
        <f>(F11-C11)/C11</f>
        <v>0</v>
      </c>
      <c r="I11" s="145"/>
    </row>
    <row r="12" spans="2:11" ht="25.5">
      <c r="B12" s="94" t="s">
        <v>146</v>
      </c>
      <c r="C12" s="154">
        <f>C10/C11</f>
        <v>1030</v>
      </c>
      <c r="D12" s="155"/>
      <c r="E12" s="92" t="s">
        <v>147</v>
      </c>
      <c r="F12" s="93">
        <f>F10/F11</f>
        <v>1570</v>
      </c>
      <c r="G12" s="92" t="s">
        <v>147</v>
      </c>
      <c r="H12" s="146">
        <f>(F12-C12)/C12</f>
        <v>0.52427184466019416</v>
      </c>
      <c r="I12" s="147"/>
      <c r="J12" s="95" t="str">
        <f>IF(H12&gt;=0.05,"OK","NG")</f>
        <v>OK</v>
      </c>
    </row>
    <row r="14" spans="2:11">
      <c r="B14" s="110" t="s">
        <v>159</v>
      </c>
      <c r="F14" s="112" t="s">
        <v>162</v>
      </c>
      <c r="I14" s="112" t="s">
        <v>164</v>
      </c>
    </row>
    <row r="15" spans="2:11" ht="30" customHeight="1">
      <c r="B15" s="109" t="s">
        <v>160</v>
      </c>
      <c r="C15" s="111">
        <v>0.05</v>
      </c>
      <c r="D15" s="149" t="s">
        <v>161</v>
      </c>
      <c r="E15" s="149"/>
      <c r="F15" s="114">
        <f>C12</f>
        <v>1030</v>
      </c>
      <c r="G15" s="113" t="s">
        <v>147</v>
      </c>
      <c r="H15" s="115" t="s">
        <v>163</v>
      </c>
      <c r="I15" s="116">
        <f>(F15*1.05)</f>
        <v>1081.5</v>
      </c>
      <c r="J15" s="113" t="s">
        <v>147</v>
      </c>
      <c r="K15" s="110" t="s">
        <v>165</v>
      </c>
    </row>
    <row r="16" spans="2:11" ht="30" customHeight="1">
      <c r="B16" s="109" t="s">
        <v>160</v>
      </c>
      <c r="C16" s="111">
        <v>0.1</v>
      </c>
      <c r="D16" s="149" t="s">
        <v>161</v>
      </c>
      <c r="E16" s="149"/>
      <c r="F16" s="114">
        <f>C12</f>
        <v>1030</v>
      </c>
      <c r="G16" s="113" t="s">
        <v>147</v>
      </c>
      <c r="H16" s="115" t="s">
        <v>163</v>
      </c>
      <c r="I16" s="116">
        <f>(F16*1.1)</f>
        <v>1133</v>
      </c>
      <c r="J16" s="113" t="s">
        <v>147</v>
      </c>
      <c r="K16" s="110" t="s">
        <v>165</v>
      </c>
    </row>
    <row r="17" spans="2:11" ht="30" customHeight="1">
      <c r="B17" s="109" t="s">
        <v>160</v>
      </c>
      <c r="C17" s="111">
        <v>0.2</v>
      </c>
      <c r="D17" s="149" t="s">
        <v>161</v>
      </c>
      <c r="E17" s="149"/>
      <c r="F17" s="114">
        <f>C12</f>
        <v>1030</v>
      </c>
      <c r="G17" s="113" t="s">
        <v>147</v>
      </c>
      <c r="H17" s="115" t="s">
        <v>163</v>
      </c>
      <c r="I17" s="116">
        <f>(F17*1.2)</f>
        <v>1236</v>
      </c>
      <c r="J17" s="113" t="s">
        <v>147</v>
      </c>
      <c r="K17" s="110" t="s">
        <v>165</v>
      </c>
    </row>
  </sheetData>
  <sheetProtection algorithmName="SHA-512" hashValue="ZzdgKlYNDV/CSUxiTO4E1D8BuMfyqf5MgJFuSvmWu2AGhTKmmdfM4lflvCPTABu5cnQbAzi4/2nEB3ih87j7NA==" saltValue="DSTSALGJ9dRr+B2Sf9vbyg==" spinCount="100000" sheet="1" objects="1" scenarios="1"/>
  <mergeCells count="12">
    <mergeCell ref="D15:E15"/>
    <mergeCell ref="D16:E16"/>
    <mergeCell ref="D17:E17"/>
    <mergeCell ref="C10:D10"/>
    <mergeCell ref="C11:D11"/>
    <mergeCell ref="C12:D12"/>
    <mergeCell ref="H9:I9"/>
    <mergeCell ref="H10:I10"/>
    <mergeCell ref="H11:I11"/>
    <mergeCell ref="H12:I12"/>
    <mergeCell ref="C9:E9"/>
    <mergeCell ref="F9:G9"/>
  </mergeCells>
  <phoneticPr fontId="6"/>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3"/>
  <sheetViews>
    <sheetView view="pageBreakPreview" zoomScale="60" zoomScaleNormal="100" workbookViewId="0">
      <selection activeCell="N24" sqref="N24"/>
    </sheetView>
  </sheetViews>
  <sheetFormatPr defaultRowHeight="12.75"/>
  <cols>
    <col min="1" max="1" width="8.140625" customWidth="1"/>
    <col min="2" max="2" width="2.85546875" customWidth="1"/>
    <col min="3" max="3" width="9" customWidth="1"/>
    <col min="4" max="4" width="8.5703125" customWidth="1"/>
    <col min="5" max="5" width="3.5703125" customWidth="1"/>
    <col min="6" max="6" width="25.85546875" customWidth="1"/>
    <col min="7" max="7" width="3.140625" customWidth="1"/>
    <col min="8" max="9" width="10.85546875" customWidth="1"/>
    <col min="10" max="10" width="3.5703125" customWidth="1"/>
    <col min="11" max="11" width="25.85546875" customWidth="1"/>
    <col min="12" max="12" width="4.140625" customWidth="1"/>
    <col min="13" max="13" width="3.5703125" customWidth="1"/>
    <col min="14" max="14" width="20" customWidth="1"/>
    <col min="15" max="15" width="4.140625" customWidth="1"/>
    <col min="16" max="16" width="25.85546875" customWidth="1"/>
    <col min="17" max="17" width="10.85546875" customWidth="1"/>
    <col min="18" max="18" width="12.85546875" customWidth="1"/>
    <col min="19" max="19" width="20.85546875" customWidth="1"/>
    <col min="20" max="20" width="22.85546875" customWidth="1"/>
    <col min="21" max="21" width="13.140625" customWidth="1"/>
    <col min="22" max="22" width="19.7109375" customWidth="1"/>
    <col min="23" max="23" width="19.28515625" customWidth="1"/>
    <col min="24" max="24" width="10.140625" customWidth="1"/>
  </cols>
  <sheetData>
    <row r="1" spans="1:22">
      <c r="P1" s="1"/>
    </row>
    <row r="2" spans="1:22">
      <c r="P2" s="1"/>
    </row>
    <row r="3" spans="1:22">
      <c r="P3" s="1"/>
    </row>
    <row r="4" spans="1:22">
      <c r="P4" s="1"/>
    </row>
    <row r="5" spans="1:22">
      <c r="P5" s="1"/>
    </row>
    <row r="6" spans="1:22">
      <c r="P6" s="1"/>
    </row>
    <row r="7" spans="1:22">
      <c r="P7" s="1"/>
    </row>
    <row r="8" spans="1:22" ht="30.6" customHeight="1">
      <c r="A8" s="77"/>
      <c r="B8" s="77"/>
      <c r="C8" s="78" t="s">
        <v>0</v>
      </c>
      <c r="D8" s="77"/>
      <c r="E8" s="77"/>
      <c r="F8" s="209" t="s">
        <v>1</v>
      </c>
      <c r="G8" s="209"/>
      <c r="H8" s="209"/>
      <c r="I8" s="209"/>
      <c r="J8" s="209"/>
      <c r="K8" s="209"/>
      <c r="L8" s="209"/>
      <c r="M8" s="209"/>
      <c r="N8" s="209"/>
      <c r="O8" s="2"/>
      <c r="P8" s="3"/>
      <c r="Q8" s="105" t="s">
        <v>153</v>
      </c>
      <c r="R8" s="106">
        <f>'シート２実績・計画整理表 '!L5</f>
        <v>1.28</v>
      </c>
    </row>
    <row r="9" spans="1:22" ht="12.95" customHeight="1" thickBot="1">
      <c r="G9" s="4"/>
      <c r="H9" s="4"/>
      <c r="I9" s="4"/>
      <c r="J9" s="4"/>
      <c r="K9" s="4"/>
      <c r="L9" s="4"/>
      <c r="M9" s="4"/>
      <c r="N9" s="4"/>
      <c r="O9" s="4"/>
      <c r="P9" s="5"/>
      <c r="Q9" s="1"/>
    </row>
    <row r="10" spans="1:22" ht="22.15" customHeight="1" thickBot="1">
      <c r="A10" s="192"/>
      <c r="B10" s="157" t="s">
        <v>2</v>
      </c>
      <c r="C10" s="158"/>
      <c r="D10" s="158"/>
      <c r="E10" s="159"/>
      <c r="F10" s="7" t="s">
        <v>3</v>
      </c>
      <c r="G10" s="157" t="s">
        <v>2</v>
      </c>
      <c r="H10" s="158"/>
      <c r="I10" s="158"/>
      <c r="J10" s="159"/>
      <c r="K10" s="7" t="s">
        <v>3</v>
      </c>
      <c r="L10" s="157" t="s">
        <v>2</v>
      </c>
      <c r="M10" s="158"/>
      <c r="N10" s="158"/>
      <c r="O10" s="159"/>
      <c r="P10" s="7" t="s">
        <v>3</v>
      </c>
      <c r="S10" s="15" t="s">
        <v>140</v>
      </c>
      <c r="T10" s="13"/>
      <c r="V10" s="117" t="s">
        <v>167</v>
      </c>
    </row>
    <row r="11" spans="1:22" ht="7.7" customHeight="1" thickBot="1">
      <c r="A11" s="192"/>
      <c r="B11" s="160" t="s">
        <v>4</v>
      </c>
      <c r="C11" s="163" t="s">
        <v>5</v>
      </c>
      <c r="D11" s="164"/>
      <c r="E11" s="167" t="s">
        <v>6</v>
      </c>
      <c r="F11" s="169">
        <v>25000000</v>
      </c>
      <c r="G11" s="171" t="s">
        <v>7</v>
      </c>
      <c r="H11" s="185" t="s">
        <v>8</v>
      </c>
      <c r="I11" s="186"/>
      <c r="J11" s="167" t="s">
        <v>9</v>
      </c>
      <c r="K11" s="169">
        <v>100000</v>
      </c>
      <c r="L11" s="160" t="s">
        <v>10</v>
      </c>
      <c r="M11" s="174"/>
      <c r="N11" s="175"/>
      <c r="O11" s="167" t="s">
        <v>11</v>
      </c>
      <c r="P11" s="6" t="s">
        <v>12</v>
      </c>
      <c r="S11" s="13"/>
      <c r="T11" s="13"/>
    </row>
    <row r="12" spans="1:22" ht="17.45" customHeight="1" thickBot="1">
      <c r="A12" s="192"/>
      <c r="B12" s="161"/>
      <c r="C12" s="165"/>
      <c r="D12" s="166"/>
      <c r="E12" s="168"/>
      <c r="F12" s="170"/>
      <c r="G12" s="172"/>
      <c r="H12" s="187"/>
      <c r="I12" s="188"/>
      <c r="J12" s="168"/>
      <c r="K12" s="170"/>
      <c r="L12" s="161"/>
      <c r="M12" s="176"/>
      <c r="N12" s="177"/>
      <c r="O12" s="180"/>
      <c r="P12" s="156">
        <f>F20-K34</f>
        <v>18200000</v>
      </c>
      <c r="S12" s="15" t="s">
        <v>25</v>
      </c>
      <c r="T12" s="16">
        <f>F11</f>
        <v>25000000</v>
      </c>
      <c r="V12" s="118">
        <f>P29</f>
        <v>15550000</v>
      </c>
    </row>
    <row r="13" spans="1:22" ht="25.7" customHeight="1" thickBot="1">
      <c r="A13" s="192"/>
      <c r="B13" s="161"/>
      <c r="C13" s="181" t="s">
        <v>13</v>
      </c>
      <c r="D13" s="182"/>
      <c r="E13" s="167" t="s">
        <v>14</v>
      </c>
      <c r="F13" s="169">
        <v>2000000</v>
      </c>
      <c r="G13" s="172"/>
      <c r="H13" s="185" t="s">
        <v>15</v>
      </c>
      <c r="I13" s="186"/>
      <c r="J13" s="167" t="s">
        <v>16</v>
      </c>
      <c r="K13" s="169">
        <v>1000000</v>
      </c>
      <c r="L13" s="161"/>
      <c r="M13" s="176"/>
      <c r="N13" s="177"/>
      <c r="O13" s="180"/>
      <c r="P13" s="156"/>
      <c r="S13" s="15" t="s">
        <v>31</v>
      </c>
      <c r="T13" s="17">
        <f>K34</f>
        <v>18700000</v>
      </c>
    </row>
    <row r="14" spans="1:22" ht="6.6" customHeight="1" thickBot="1">
      <c r="A14" s="192"/>
      <c r="B14" s="161"/>
      <c r="C14" s="183"/>
      <c r="D14" s="184"/>
      <c r="E14" s="168"/>
      <c r="F14" s="170"/>
      <c r="G14" s="172"/>
      <c r="H14" s="187"/>
      <c r="I14" s="188"/>
      <c r="J14" s="168"/>
      <c r="K14" s="170"/>
      <c r="L14" s="162"/>
      <c r="M14" s="178"/>
      <c r="N14" s="179"/>
      <c r="O14" s="168"/>
      <c r="P14" s="6" t="s">
        <v>12</v>
      </c>
    </row>
    <row r="15" spans="1:22" ht="24.6" customHeight="1" thickBot="1">
      <c r="A15" s="192"/>
      <c r="B15" s="161"/>
      <c r="C15" s="193" t="s">
        <v>17</v>
      </c>
      <c r="D15" s="194"/>
      <c r="E15" s="7" t="s">
        <v>18</v>
      </c>
      <c r="F15" s="119">
        <v>10000000</v>
      </c>
      <c r="G15" s="172"/>
      <c r="H15" s="157" t="s">
        <v>19</v>
      </c>
      <c r="I15" s="159"/>
      <c r="J15" s="7" t="s">
        <v>20</v>
      </c>
      <c r="K15" s="119">
        <v>3000000</v>
      </c>
      <c r="L15" s="171" t="s">
        <v>21</v>
      </c>
      <c r="M15" s="171" t="s">
        <v>22</v>
      </c>
      <c r="N15" s="107" t="s">
        <v>23</v>
      </c>
      <c r="O15" s="7" t="s">
        <v>24</v>
      </c>
      <c r="P15" s="122">
        <v>0</v>
      </c>
      <c r="S15" s="15" t="s">
        <v>38</v>
      </c>
      <c r="T15" s="18">
        <f>K15</f>
        <v>3000000</v>
      </c>
    </row>
    <row r="16" spans="1:22" ht="20.100000000000001" customHeight="1" thickBot="1">
      <c r="A16" s="192"/>
      <c r="B16" s="161"/>
      <c r="C16" s="193" t="s">
        <v>26</v>
      </c>
      <c r="D16" s="194"/>
      <c r="E16" s="7" t="s">
        <v>27</v>
      </c>
      <c r="F16" s="79">
        <f>SUM(F11:F15)</f>
        <v>37000000</v>
      </c>
      <c r="G16" s="172"/>
      <c r="H16" s="157" t="s">
        <v>28</v>
      </c>
      <c r="I16" s="159"/>
      <c r="J16" s="7" t="s">
        <v>29</v>
      </c>
      <c r="K16" s="119">
        <v>1000000</v>
      </c>
      <c r="L16" s="172"/>
      <c r="M16" s="172"/>
      <c r="N16" s="108" t="s">
        <v>12</v>
      </c>
      <c r="O16" s="7" t="s">
        <v>30</v>
      </c>
      <c r="P16" s="108" t="s">
        <v>12</v>
      </c>
      <c r="S16" s="15" t="s">
        <v>45</v>
      </c>
      <c r="T16" s="19">
        <f>K17</f>
        <v>1000000</v>
      </c>
    </row>
    <row r="17" spans="1:26" ht="20.100000000000001" customHeight="1" thickBot="1">
      <c r="A17" s="192"/>
      <c r="B17" s="161"/>
      <c r="C17" s="195" t="s">
        <v>32</v>
      </c>
      <c r="D17" s="14" t="s">
        <v>33</v>
      </c>
      <c r="E17" s="7" t="s">
        <v>34</v>
      </c>
      <c r="F17" s="119">
        <v>500000</v>
      </c>
      <c r="G17" s="172"/>
      <c r="H17" s="157" t="s">
        <v>35</v>
      </c>
      <c r="I17" s="159"/>
      <c r="J17" s="7" t="s">
        <v>36</v>
      </c>
      <c r="K17" s="119">
        <v>1000000</v>
      </c>
      <c r="L17" s="172"/>
      <c r="M17" s="172"/>
      <c r="N17" s="108" t="s">
        <v>12</v>
      </c>
      <c r="O17" s="7" t="s">
        <v>37</v>
      </c>
      <c r="P17" s="108" t="s">
        <v>12</v>
      </c>
      <c r="S17" s="15" t="s">
        <v>53</v>
      </c>
      <c r="T17" s="20">
        <f>T12-T13+T15+T16</f>
        <v>10300000</v>
      </c>
    </row>
    <row r="18" spans="1:26" ht="20.100000000000001" customHeight="1" thickBot="1">
      <c r="A18" s="192"/>
      <c r="B18" s="161"/>
      <c r="C18" s="196"/>
      <c r="D18" s="14" t="s">
        <v>39</v>
      </c>
      <c r="E18" s="7" t="s">
        <v>40</v>
      </c>
      <c r="F18" s="119">
        <v>400000</v>
      </c>
      <c r="G18" s="172"/>
      <c r="H18" s="157" t="s">
        <v>41</v>
      </c>
      <c r="I18" s="159"/>
      <c r="J18" s="7" t="s">
        <v>42</v>
      </c>
      <c r="K18" s="119">
        <v>0</v>
      </c>
      <c r="L18" s="172"/>
      <c r="M18" s="173"/>
      <c r="N18" s="7" t="s">
        <v>43</v>
      </c>
      <c r="O18" s="7" t="s">
        <v>44</v>
      </c>
      <c r="P18" s="9">
        <f>SUM(P15:P17)</f>
        <v>0</v>
      </c>
      <c r="X18" s="10"/>
    </row>
    <row r="19" spans="1:26" ht="12" customHeight="1" thickBot="1">
      <c r="A19" s="192"/>
      <c r="B19" s="161"/>
      <c r="C19" s="160" t="s">
        <v>46</v>
      </c>
      <c r="D19" s="175"/>
      <c r="E19" s="167" t="s">
        <v>47</v>
      </c>
      <c r="F19" s="80"/>
      <c r="G19" s="172"/>
      <c r="H19" s="185" t="s">
        <v>48</v>
      </c>
      <c r="I19" s="186"/>
      <c r="J19" s="167" t="s">
        <v>49</v>
      </c>
      <c r="K19" s="169">
        <v>2000000</v>
      </c>
      <c r="L19" s="172"/>
      <c r="M19" s="171" t="s">
        <v>50</v>
      </c>
      <c r="N19" s="189" t="s">
        <v>51</v>
      </c>
      <c r="O19" s="167" t="s">
        <v>52</v>
      </c>
      <c r="P19" s="201">
        <v>2000000</v>
      </c>
    </row>
    <row r="20" spans="1:26" ht="19.149999999999999" customHeight="1" thickBot="1">
      <c r="A20" s="192"/>
      <c r="B20" s="161"/>
      <c r="C20" s="161"/>
      <c r="D20" s="177"/>
      <c r="E20" s="180"/>
      <c r="F20" s="197">
        <f>F16-F17+F18</f>
        <v>36900000</v>
      </c>
      <c r="G20" s="172"/>
      <c r="H20" s="187"/>
      <c r="I20" s="188"/>
      <c r="J20" s="168"/>
      <c r="K20" s="170"/>
      <c r="L20" s="172"/>
      <c r="M20" s="172"/>
      <c r="N20" s="190"/>
      <c r="O20" s="168"/>
      <c r="P20" s="201"/>
      <c r="S20" s="15" t="s">
        <v>141</v>
      </c>
      <c r="V20" s="117" t="s">
        <v>168</v>
      </c>
    </row>
    <row r="21" spans="1:26" ht="10.15" customHeight="1" thickBot="1">
      <c r="A21" s="192"/>
      <c r="B21" s="161"/>
      <c r="C21" s="161"/>
      <c r="D21" s="177"/>
      <c r="E21" s="180"/>
      <c r="F21" s="198"/>
      <c r="G21" s="172"/>
      <c r="H21" s="185" t="s">
        <v>54</v>
      </c>
      <c r="I21" s="186"/>
      <c r="J21" s="167" t="s">
        <v>55</v>
      </c>
      <c r="K21" s="169">
        <v>100000</v>
      </c>
      <c r="L21" s="172"/>
      <c r="M21" s="172"/>
      <c r="N21" s="189" t="s">
        <v>23</v>
      </c>
      <c r="O21" s="167" t="s">
        <v>56</v>
      </c>
      <c r="P21" s="191">
        <v>0</v>
      </c>
      <c r="W21" s="11"/>
    </row>
    <row r="22" spans="1:26" ht="19.899999999999999" customHeight="1" thickBot="1">
      <c r="A22" s="192"/>
      <c r="B22" s="162"/>
      <c r="C22" s="162"/>
      <c r="D22" s="179"/>
      <c r="E22" s="168"/>
      <c r="F22" s="80" t="s">
        <v>12</v>
      </c>
      <c r="G22" s="172"/>
      <c r="H22" s="187"/>
      <c r="I22" s="188"/>
      <c r="J22" s="168"/>
      <c r="K22" s="170"/>
      <c r="L22" s="172"/>
      <c r="M22" s="172"/>
      <c r="N22" s="190"/>
      <c r="O22" s="168"/>
      <c r="P22" s="191"/>
      <c r="S22" s="15" t="s">
        <v>25</v>
      </c>
      <c r="T22" s="16">
        <f>F40</f>
        <v>34560000</v>
      </c>
      <c r="V22" s="118">
        <f>P58</f>
        <v>22646000</v>
      </c>
    </row>
    <row r="23" spans="1:26" ht="20.100000000000001" customHeight="1" thickBot="1">
      <c r="A23" s="192"/>
      <c r="B23" s="160" t="s">
        <v>7</v>
      </c>
      <c r="C23" s="193" t="s">
        <v>57</v>
      </c>
      <c r="D23" s="194"/>
      <c r="E23" s="7" t="s">
        <v>58</v>
      </c>
      <c r="F23" s="120">
        <v>1000000</v>
      </c>
      <c r="G23" s="172"/>
      <c r="H23" s="157"/>
      <c r="I23" s="159"/>
      <c r="J23" s="7" t="s">
        <v>59</v>
      </c>
      <c r="K23" s="119">
        <v>0</v>
      </c>
      <c r="L23" s="172"/>
      <c r="M23" s="172"/>
      <c r="N23" s="108" t="s">
        <v>12</v>
      </c>
      <c r="O23" s="7" t="s">
        <v>60</v>
      </c>
      <c r="P23" s="108" t="s">
        <v>12</v>
      </c>
      <c r="S23" s="15" t="s">
        <v>31</v>
      </c>
      <c r="T23" s="17">
        <f>K63</f>
        <v>23936000</v>
      </c>
    </row>
    <row r="24" spans="1:26" ht="20.100000000000001" customHeight="1" thickBot="1">
      <c r="A24" s="192"/>
      <c r="B24" s="161"/>
      <c r="C24" s="193" t="s">
        <v>61</v>
      </c>
      <c r="D24" s="194"/>
      <c r="E24" s="7" t="s">
        <v>62</v>
      </c>
      <c r="F24" s="120">
        <v>500000</v>
      </c>
      <c r="G24" s="172"/>
      <c r="H24" s="157"/>
      <c r="I24" s="159"/>
      <c r="J24" s="7" t="s">
        <v>63</v>
      </c>
      <c r="K24" s="120">
        <v>0</v>
      </c>
      <c r="L24" s="172"/>
      <c r="M24" s="172"/>
      <c r="N24" s="108" t="s">
        <v>12</v>
      </c>
      <c r="O24" s="7" t="s">
        <v>64</v>
      </c>
      <c r="P24" s="108" t="s">
        <v>12</v>
      </c>
      <c r="S24" s="15" t="s">
        <v>38</v>
      </c>
      <c r="T24" s="18">
        <f>K44</f>
        <v>3840000</v>
      </c>
    </row>
    <row r="25" spans="1:26" ht="20.100000000000001" customHeight="1" thickBot="1">
      <c r="A25" s="192"/>
      <c r="B25" s="161"/>
      <c r="C25" s="193" t="s">
        <v>65</v>
      </c>
      <c r="D25" s="194"/>
      <c r="E25" s="7" t="s">
        <v>66</v>
      </c>
      <c r="F25" s="121">
        <v>0</v>
      </c>
      <c r="G25" s="172"/>
      <c r="H25" s="157"/>
      <c r="I25" s="159"/>
      <c r="J25" s="7" t="s">
        <v>67</v>
      </c>
      <c r="K25" s="120">
        <v>0</v>
      </c>
      <c r="L25" s="173"/>
      <c r="M25" s="173"/>
      <c r="N25" s="7" t="s">
        <v>43</v>
      </c>
      <c r="O25" s="7" t="s">
        <v>68</v>
      </c>
      <c r="P25" s="76">
        <f>SUM(P19:P24)</f>
        <v>2000000</v>
      </c>
      <c r="S25" s="15" t="s">
        <v>45</v>
      </c>
      <c r="T25" s="19">
        <f>K46</f>
        <v>1280000</v>
      </c>
    </row>
    <row r="26" spans="1:26" ht="25.35" customHeight="1" thickBot="1">
      <c r="A26" s="192"/>
      <c r="B26" s="161"/>
      <c r="C26" s="193" t="s">
        <v>69</v>
      </c>
      <c r="D26" s="194"/>
      <c r="E26" s="7" t="s">
        <v>70</v>
      </c>
      <c r="F26" s="120">
        <v>3000000</v>
      </c>
      <c r="G26" s="172"/>
      <c r="H26" s="157"/>
      <c r="I26" s="159"/>
      <c r="J26" s="7" t="s">
        <v>71</v>
      </c>
      <c r="K26" s="120">
        <v>0</v>
      </c>
      <c r="L26" s="204" t="s">
        <v>72</v>
      </c>
      <c r="M26" s="205"/>
      <c r="N26" s="206"/>
      <c r="O26" s="7" t="s">
        <v>73</v>
      </c>
      <c r="P26" s="84">
        <f>P12+P18-P25</f>
        <v>16200000</v>
      </c>
      <c r="S26" s="15" t="s">
        <v>53</v>
      </c>
      <c r="T26" s="20">
        <f>T22-T23+T24+T25</f>
        <v>15744000</v>
      </c>
    </row>
    <row r="27" spans="1:26" ht="20.100000000000001" customHeight="1" thickBot="1">
      <c r="A27" s="192"/>
      <c r="B27" s="161"/>
      <c r="C27" s="193" t="s">
        <v>74</v>
      </c>
      <c r="D27" s="194"/>
      <c r="E27" s="7" t="s">
        <v>75</v>
      </c>
      <c r="F27" s="121">
        <v>0</v>
      </c>
      <c r="G27" s="172"/>
      <c r="H27" s="202" t="s">
        <v>155</v>
      </c>
      <c r="I27" s="203"/>
      <c r="J27" s="7" t="s">
        <v>77</v>
      </c>
      <c r="K27" s="120">
        <v>0</v>
      </c>
      <c r="L27" s="157" t="s">
        <v>78</v>
      </c>
      <c r="M27" s="158"/>
      <c r="N27" s="159"/>
      <c r="O27" s="7" t="s">
        <v>79</v>
      </c>
      <c r="P27" s="123">
        <v>650000</v>
      </c>
    </row>
    <row r="28" spans="1:26" ht="7.35" customHeight="1" thickBot="1">
      <c r="A28" s="192"/>
      <c r="B28" s="161"/>
      <c r="C28" s="163" t="s">
        <v>80</v>
      </c>
      <c r="D28" s="164"/>
      <c r="E28" s="167" t="s">
        <v>81</v>
      </c>
      <c r="F28" s="199">
        <v>500000</v>
      </c>
      <c r="G28" s="172"/>
      <c r="H28" s="185" t="s">
        <v>82</v>
      </c>
      <c r="I28" s="186"/>
      <c r="J28" s="167" t="s">
        <v>83</v>
      </c>
      <c r="K28" s="207">
        <f>SUM(F23:F34,K11:K26,K27)</f>
        <v>18700000</v>
      </c>
      <c r="L28" s="160" t="s">
        <v>84</v>
      </c>
      <c r="M28" s="174"/>
      <c r="N28" s="175"/>
      <c r="O28" s="167" t="s">
        <v>85</v>
      </c>
      <c r="P28" s="14" t="s">
        <v>12</v>
      </c>
    </row>
    <row r="29" spans="1:26" ht="20.100000000000001" customHeight="1" thickBot="1">
      <c r="A29" s="192"/>
      <c r="B29" s="161"/>
      <c r="C29" s="165"/>
      <c r="D29" s="166"/>
      <c r="E29" s="168"/>
      <c r="F29" s="200"/>
      <c r="G29" s="172"/>
      <c r="H29" s="187"/>
      <c r="I29" s="188"/>
      <c r="J29" s="168"/>
      <c r="K29" s="208"/>
      <c r="L29" s="161"/>
      <c r="M29" s="176"/>
      <c r="N29" s="177"/>
      <c r="O29" s="180"/>
      <c r="P29" s="222">
        <f>P26-P27</f>
        <v>15550000</v>
      </c>
    </row>
    <row r="30" spans="1:26" ht="20.100000000000001" customHeight="1" thickBot="1">
      <c r="A30" s="192"/>
      <c r="B30" s="161"/>
      <c r="C30" s="224" t="s">
        <v>86</v>
      </c>
      <c r="D30" s="225"/>
      <c r="E30" s="167" t="s">
        <v>87</v>
      </c>
      <c r="F30" s="199">
        <v>2000000</v>
      </c>
      <c r="G30" s="172"/>
      <c r="H30" s="171" t="s">
        <v>88</v>
      </c>
      <c r="I30" s="167" t="s">
        <v>33</v>
      </c>
      <c r="J30" s="167" t="s">
        <v>89</v>
      </c>
      <c r="K30" s="199">
        <v>0</v>
      </c>
      <c r="L30" s="161"/>
      <c r="M30" s="176"/>
      <c r="N30" s="177"/>
      <c r="O30" s="180"/>
      <c r="P30" s="223"/>
    </row>
    <row r="31" spans="1:26" ht="10.7" customHeight="1" thickBot="1">
      <c r="A31" s="192"/>
      <c r="B31" s="161"/>
      <c r="C31" s="226"/>
      <c r="D31" s="227"/>
      <c r="E31" s="168"/>
      <c r="F31" s="200"/>
      <c r="G31" s="172"/>
      <c r="H31" s="172"/>
      <c r="I31" s="168"/>
      <c r="J31" s="168"/>
      <c r="K31" s="200"/>
      <c r="L31" s="162"/>
      <c r="M31" s="178"/>
      <c r="N31" s="179"/>
      <c r="O31" s="168"/>
      <c r="P31" s="6"/>
    </row>
    <row r="32" spans="1:26" ht="20.100000000000001" customHeight="1" thickBot="1">
      <c r="A32" s="192"/>
      <c r="B32" s="161"/>
      <c r="C32" s="193" t="s">
        <v>90</v>
      </c>
      <c r="D32" s="194"/>
      <c r="E32" s="7" t="s">
        <v>91</v>
      </c>
      <c r="F32" s="120">
        <v>1000000</v>
      </c>
      <c r="G32" s="173"/>
      <c r="H32" s="173"/>
      <c r="I32" s="7" t="s">
        <v>39</v>
      </c>
      <c r="J32" s="7" t="s">
        <v>92</v>
      </c>
      <c r="K32" s="120">
        <v>0</v>
      </c>
      <c r="L32" s="217" t="s">
        <v>93</v>
      </c>
      <c r="M32" s="218"/>
      <c r="N32" s="218"/>
      <c r="O32" s="219"/>
      <c r="P32" s="75" t="s">
        <v>12</v>
      </c>
      <c r="R32" s="15"/>
      <c r="S32" s="13"/>
      <c r="T32" s="13"/>
      <c r="U32" s="12"/>
      <c r="V32" s="13"/>
      <c r="W32" s="13"/>
      <c r="X32" s="13"/>
      <c r="Y32" s="13"/>
      <c r="Z32" s="13"/>
    </row>
    <row r="33" spans="1:26" ht="22.7" customHeight="1" thickBot="1">
      <c r="A33" s="192"/>
      <c r="B33" s="161"/>
      <c r="C33" s="193" t="s">
        <v>94</v>
      </c>
      <c r="D33" s="194"/>
      <c r="E33" s="7" t="s">
        <v>95</v>
      </c>
      <c r="F33" s="120">
        <v>1500000</v>
      </c>
      <c r="G33" s="217" t="s">
        <v>96</v>
      </c>
      <c r="H33" s="218"/>
      <c r="I33" s="219"/>
      <c r="J33" s="7" t="s">
        <v>97</v>
      </c>
      <c r="K33" s="120">
        <v>0</v>
      </c>
      <c r="L33" s="220"/>
      <c r="M33" s="221"/>
      <c r="N33" s="221"/>
      <c r="O33" s="221"/>
      <c r="P33" s="221"/>
      <c r="R33" s="13"/>
      <c r="S33" s="13"/>
      <c r="T33" s="13"/>
      <c r="U33" s="13"/>
      <c r="V33" s="13"/>
      <c r="W33" s="13"/>
      <c r="X33" s="13"/>
      <c r="Y33" s="13"/>
      <c r="Z33" s="13"/>
    </row>
    <row r="34" spans="1:26" ht="21.6" customHeight="1" thickBot="1">
      <c r="A34" s="192"/>
      <c r="B34" s="162"/>
      <c r="C34" s="193" t="s">
        <v>98</v>
      </c>
      <c r="D34" s="194"/>
      <c r="E34" s="7" t="s">
        <v>99</v>
      </c>
      <c r="F34" s="120">
        <v>1000000</v>
      </c>
      <c r="G34" s="210" t="s">
        <v>100</v>
      </c>
      <c r="H34" s="211"/>
      <c r="I34" s="212"/>
      <c r="J34" s="7" t="s">
        <v>101</v>
      </c>
      <c r="K34" s="104">
        <f>(K28+K30-K32-K33)</f>
        <v>18700000</v>
      </c>
      <c r="L34" s="213"/>
      <c r="M34" s="214"/>
      <c r="N34" s="8"/>
      <c r="O34" s="8"/>
      <c r="P34" s="8"/>
      <c r="R34" s="15"/>
      <c r="S34" s="15"/>
      <c r="T34" s="13"/>
      <c r="U34" s="15"/>
      <c r="V34" s="13"/>
      <c r="W34" s="15"/>
      <c r="X34" s="13"/>
      <c r="Y34" s="13"/>
      <c r="Z34" s="13"/>
    </row>
    <row r="35" spans="1:26" ht="24.95" customHeight="1">
      <c r="A35" s="82"/>
      <c r="B35" s="215" t="s">
        <v>12</v>
      </c>
      <c r="C35" s="215"/>
      <c r="D35" s="215"/>
      <c r="E35" s="215"/>
      <c r="F35" s="215"/>
      <c r="G35" s="215"/>
      <c r="H35" s="215"/>
      <c r="I35" s="215"/>
      <c r="J35" s="215"/>
      <c r="K35" s="215"/>
      <c r="L35" s="216"/>
      <c r="M35" s="216"/>
      <c r="N35" s="83"/>
      <c r="O35" s="83"/>
      <c r="P35" s="83"/>
      <c r="R35" s="15"/>
      <c r="S35" s="85"/>
      <c r="T35" s="86"/>
      <c r="U35" s="85"/>
      <c r="V35" s="86"/>
      <c r="W35" s="87"/>
      <c r="X35" s="13"/>
      <c r="Y35" s="13"/>
      <c r="Z35" s="13"/>
    </row>
    <row r="36" spans="1:26" ht="19.899999999999999" customHeight="1">
      <c r="A36" s="82"/>
      <c r="B36" s="82"/>
      <c r="C36" s="82"/>
      <c r="D36" s="82"/>
      <c r="E36" s="82"/>
      <c r="F36" s="82"/>
      <c r="G36" s="82"/>
      <c r="H36" s="82"/>
      <c r="I36" s="82"/>
      <c r="J36" s="82"/>
      <c r="K36" s="82"/>
      <c r="L36" s="82"/>
      <c r="M36" s="82"/>
      <c r="N36" s="83"/>
      <c r="O36" s="83"/>
      <c r="P36" s="83"/>
      <c r="R36" s="15"/>
      <c r="S36" s="90"/>
      <c r="T36" s="86"/>
      <c r="U36" s="90"/>
      <c r="V36" s="86"/>
      <c r="W36" s="87"/>
      <c r="X36" s="13"/>
      <c r="Y36" s="13"/>
      <c r="Z36" s="13"/>
    </row>
    <row r="37" spans="1:26" ht="21" customHeight="1">
      <c r="B37" s="234" t="s">
        <v>102</v>
      </c>
      <c r="C37" s="234"/>
      <c r="D37" s="234"/>
      <c r="E37" s="77"/>
      <c r="F37" s="209" t="s">
        <v>1</v>
      </c>
      <c r="G37" s="209"/>
      <c r="H37" s="209"/>
      <c r="I37" s="209"/>
      <c r="J37" s="209"/>
      <c r="K37" s="209"/>
      <c r="L37" s="209"/>
      <c r="M37" s="209"/>
      <c r="N37" s="209"/>
      <c r="O37" s="2"/>
      <c r="P37" s="3"/>
      <c r="R37" s="13"/>
      <c r="S37" s="13"/>
      <c r="T37" s="13"/>
      <c r="U37" s="13"/>
      <c r="V37" s="13"/>
      <c r="W37" s="13"/>
      <c r="X37" s="13"/>
      <c r="Y37" s="13"/>
      <c r="Z37" s="13"/>
    </row>
    <row r="38" spans="1:26" ht="21" customHeight="1" thickBot="1">
      <c r="G38" s="4"/>
      <c r="H38" s="4"/>
      <c r="I38" s="4"/>
      <c r="J38" s="4"/>
      <c r="K38" s="4"/>
      <c r="L38" s="4"/>
      <c r="M38" s="4"/>
      <c r="N38" s="4"/>
      <c r="O38" s="4"/>
      <c r="P38" s="5"/>
      <c r="R38" s="15"/>
      <c r="S38" s="88"/>
      <c r="T38" s="86"/>
      <c r="U38" s="88"/>
      <c r="V38" s="86"/>
      <c r="W38" s="87"/>
      <c r="X38" s="13"/>
      <c r="Y38" s="89"/>
      <c r="Z38" s="13"/>
    </row>
    <row r="39" spans="1:26" ht="17.25" thickBot="1">
      <c r="B39" s="157" t="s">
        <v>2</v>
      </c>
      <c r="C39" s="158"/>
      <c r="D39" s="158"/>
      <c r="E39" s="159"/>
      <c r="F39" s="7" t="s">
        <v>3</v>
      </c>
      <c r="G39" s="157" t="s">
        <v>2</v>
      </c>
      <c r="H39" s="158"/>
      <c r="I39" s="158"/>
      <c r="J39" s="159"/>
      <c r="K39" s="7" t="s">
        <v>3</v>
      </c>
      <c r="L39" s="157" t="s">
        <v>2</v>
      </c>
      <c r="M39" s="158"/>
      <c r="N39" s="158"/>
      <c r="O39" s="159"/>
      <c r="P39" s="7" t="s">
        <v>3</v>
      </c>
    </row>
    <row r="40" spans="1:26" ht="9" customHeight="1" thickBot="1">
      <c r="B40" s="160" t="s">
        <v>4</v>
      </c>
      <c r="C40" s="163" t="s">
        <v>5</v>
      </c>
      <c r="D40" s="164"/>
      <c r="E40" s="167" t="s">
        <v>6</v>
      </c>
      <c r="F40" s="228">
        <f>'シート２実績・計画整理表 '!J43</f>
        <v>34560000</v>
      </c>
      <c r="G40" s="171" t="s">
        <v>7</v>
      </c>
      <c r="H40" s="185" t="s">
        <v>8</v>
      </c>
      <c r="I40" s="186"/>
      <c r="J40" s="167" t="s">
        <v>9</v>
      </c>
      <c r="K40" s="228">
        <f>K11*$R$8</f>
        <v>128000</v>
      </c>
      <c r="L40" s="160" t="s">
        <v>10</v>
      </c>
      <c r="M40" s="174"/>
      <c r="N40" s="175"/>
      <c r="O40" s="167" t="s">
        <v>11</v>
      </c>
      <c r="P40" s="6" t="s">
        <v>12</v>
      </c>
    </row>
    <row r="41" spans="1:26" ht="13.7" customHeight="1" thickBot="1">
      <c r="B41" s="161"/>
      <c r="C41" s="165"/>
      <c r="D41" s="166"/>
      <c r="E41" s="168"/>
      <c r="F41" s="229"/>
      <c r="G41" s="172"/>
      <c r="H41" s="187"/>
      <c r="I41" s="188"/>
      <c r="J41" s="168"/>
      <c r="K41" s="229"/>
      <c r="L41" s="161"/>
      <c r="M41" s="176"/>
      <c r="N41" s="177"/>
      <c r="O41" s="180"/>
      <c r="P41" s="233">
        <f>F49-K63</f>
        <v>25856000</v>
      </c>
    </row>
    <row r="42" spans="1:26" ht="27" customHeight="1" thickBot="1">
      <c r="B42" s="161"/>
      <c r="C42" s="181" t="s">
        <v>13</v>
      </c>
      <c r="D42" s="182"/>
      <c r="E42" s="167" t="s">
        <v>14</v>
      </c>
      <c r="F42" s="228">
        <f>F13*$R$8</f>
        <v>2560000</v>
      </c>
      <c r="G42" s="172"/>
      <c r="H42" s="185" t="s">
        <v>15</v>
      </c>
      <c r="I42" s="186"/>
      <c r="J42" s="167" t="s">
        <v>16</v>
      </c>
      <c r="K42" s="228">
        <v>1280000</v>
      </c>
      <c r="L42" s="161"/>
      <c r="M42" s="176"/>
      <c r="N42" s="177"/>
      <c r="O42" s="180"/>
      <c r="P42" s="233"/>
    </row>
    <row r="43" spans="1:26" ht="9" customHeight="1" thickBot="1">
      <c r="B43" s="161"/>
      <c r="C43" s="183"/>
      <c r="D43" s="184"/>
      <c r="E43" s="168"/>
      <c r="F43" s="229"/>
      <c r="G43" s="172"/>
      <c r="H43" s="187"/>
      <c r="I43" s="188"/>
      <c r="J43" s="168"/>
      <c r="K43" s="229"/>
      <c r="L43" s="162"/>
      <c r="M43" s="178"/>
      <c r="N43" s="179"/>
      <c r="O43" s="168"/>
      <c r="P43" s="6" t="s">
        <v>12</v>
      </c>
    </row>
    <row r="44" spans="1:26" ht="22.7" customHeight="1" thickBot="1">
      <c r="B44" s="161"/>
      <c r="C44" s="193" t="s">
        <v>17</v>
      </c>
      <c r="D44" s="194"/>
      <c r="E44" s="7" t="s">
        <v>18</v>
      </c>
      <c r="F44" s="102">
        <f>F15*$R$8</f>
        <v>12800000</v>
      </c>
      <c r="G44" s="172"/>
      <c r="H44" s="157" t="s">
        <v>19</v>
      </c>
      <c r="I44" s="159"/>
      <c r="J44" s="7" t="s">
        <v>20</v>
      </c>
      <c r="K44" s="102">
        <f>K15*$R$8</f>
        <v>3840000</v>
      </c>
      <c r="L44" s="171" t="s">
        <v>21</v>
      </c>
      <c r="M44" s="171" t="s">
        <v>22</v>
      </c>
      <c r="N44" s="7" t="s">
        <v>23</v>
      </c>
      <c r="O44" s="7" t="s">
        <v>24</v>
      </c>
      <c r="P44" s="75" t="s">
        <v>12</v>
      </c>
    </row>
    <row r="45" spans="1:26" ht="22.7" customHeight="1" thickBot="1">
      <c r="B45" s="161"/>
      <c r="C45" s="193" t="s">
        <v>26</v>
      </c>
      <c r="D45" s="194"/>
      <c r="E45" s="7" t="s">
        <v>27</v>
      </c>
      <c r="F45" s="79">
        <f>SUM(F40:F44)</f>
        <v>49920000</v>
      </c>
      <c r="G45" s="172"/>
      <c r="H45" s="157" t="s">
        <v>28</v>
      </c>
      <c r="I45" s="159"/>
      <c r="J45" s="7" t="s">
        <v>29</v>
      </c>
      <c r="K45" s="102">
        <f t="shared" ref="K45:K47" si="0">K16*$R$8</f>
        <v>1280000</v>
      </c>
      <c r="L45" s="172"/>
      <c r="M45" s="172"/>
      <c r="N45" s="75" t="s">
        <v>12</v>
      </c>
      <c r="O45" s="7" t="s">
        <v>30</v>
      </c>
      <c r="P45" s="75" t="s">
        <v>12</v>
      </c>
    </row>
    <row r="46" spans="1:26" ht="22.7" customHeight="1" thickBot="1">
      <c r="B46" s="161"/>
      <c r="C46" s="195" t="s">
        <v>32</v>
      </c>
      <c r="D46" s="14" t="s">
        <v>33</v>
      </c>
      <c r="E46" s="7" t="s">
        <v>34</v>
      </c>
      <c r="F46" s="102">
        <f>F17*$R$8</f>
        <v>640000</v>
      </c>
      <c r="G46" s="172"/>
      <c r="H46" s="157" t="s">
        <v>35</v>
      </c>
      <c r="I46" s="159"/>
      <c r="J46" s="7" t="s">
        <v>36</v>
      </c>
      <c r="K46" s="102">
        <f t="shared" si="0"/>
        <v>1280000</v>
      </c>
      <c r="L46" s="172"/>
      <c r="M46" s="172"/>
      <c r="N46" s="75" t="s">
        <v>12</v>
      </c>
      <c r="O46" s="7" t="s">
        <v>37</v>
      </c>
      <c r="P46" s="75" t="s">
        <v>12</v>
      </c>
    </row>
    <row r="47" spans="1:26" ht="24.75" thickBot="1">
      <c r="B47" s="161"/>
      <c r="C47" s="196"/>
      <c r="D47" s="14" t="s">
        <v>39</v>
      </c>
      <c r="E47" s="7" t="s">
        <v>40</v>
      </c>
      <c r="F47" s="102">
        <f>F18*$R$8</f>
        <v>512000</v>
      </c>
      <c r="G47" s="172"/>
      <c r="H47" s="157" t="s">
        <v>41</v>
      </c>
      <c r="I47" s="159"/>
      <c r="J47" s="7" t="s">
        <v>42</v>
      </c>
      <c r="K47" s="102">
        <f t="shared" si="0"/>
        <v>0</v>
      </c>
      <c r="L47" s="172"/>
      <c r="M47" s="173"/>
      <c r="N47" s="7" t="s">
        <v>43</v>
      </c>
      <c r="O47" s="7" t="s">
        <v>44</v>
      </c>
      <c r="P47" s="9">
        <f>SUM(P44:P46)</f>
        <v>0</v>
      </c>
    </row>
    <row r="48" spans="1:26" ht="16.7" customHeight="1" thickBot="1">
      <c r="B48" s="161"/>
      <c r="C48" s="160" t="s">
        <v>46</v>
      </c>
      <c r="D48" s="175"/>
      <c r="E48" s="167" t="s">
        <v>47</v>
      </c>
      <c r="F48" s="80"/>
      <c r="G48" s="172"/>
      <c r="H48" s="185" t="s">
        <v>48</v>
      </c>
      <c r="I48" s="186"/>
      <c r="J48" s="167" t="s">
        <v>49</v>
      </c>
      <c r="K48" s="228">
        <f>K19*$R$8</f>
        <v>2560000</v>
      </c>
      <c r="L48" s="172"/>
      <c r="M48" s="171" t="s">
        <v>50</v>
      </c>
      <c r="N48" s="167" t="s">
        <v>51</v>
      </c>
      <c r="O48" s="167" t="s">
        <v>52</v>
      </c>
      <c r="P48" s="233">
        <f>P19*R8</f>
        <v>2560000</v>
      </c>
    </row>
    <row r="49" spans="2:16" ht="19.7" customHeight="1" thickBot="1">
      <c r="B49" s="161"/>
      <c r="C49" s="161"/>
      <c r="D49" s="177"/>
      <c r="E49" s="180"/>
      <c r="F49" s="197">
        <f>F45-F46+F47</f>
        <v>49792000</v>
      </c>
      <c r="G49" s="172"/>
      <c r="H49" s="187"/>
      <c r="I49" s="188"/>
      <c r="J49" s="168"/>
      <c r="K49" s="229"/>
      <c r="L49" s="172"/>
      <c r="M49" s="172"/>
      <c r="N49" s="168"/>
      <c r="O49" s="168"/>
      <c r="P49" s="233"/>
    </row>
    <row r="50" spans="2:16" ht="13.7" customHeight="1" thickBot="1">
      <c r="B50" s="161"/>
      <c r="C50" s="161"/>
      <c r="D50" s="177"/>
      <c r="E50" s="180"/>
      <c r="F50" s="198"/>
      <c r="G50" s="172"/>
      <c r="H50" s="185" t="s">
        <v>54</v>
      </c>
      <c r="I50" s="186"/>
      <c r="J50" s="167" t="s">
        <v>55</v>
      </c>
      <c r="K50" s="228">
        <f>K21*$R$8</f>
        <v>128000</v>
      </c>
      <c r="L50" s="172"/>
      <c r="M50" s="172"/>
      <c r="N50" s="167" t="s">
        <v>23</v>
      </c>
      <c r="O50" s="167" t="s">
        <v>56</v>
      </c>
      <c r="P50" s="232" t="s">
        <v>12</v>
      </c>
    </row>
    <row r="51" spans="2:16" ht="16.7" customHeight="1" thickBot="1">
      <c r="B51" s="162"/>
      <c r="C51" s="162"/>
      <c r="D51" s="179"/>
      <c r="E51" s="168"/>
      <c r="F51" s="80" t="s">
        <v>12</v>
      </c>
      <c r="G51" s="172"/>
      <c r="H51" s="187"/>
      <c r="I51" s="188"/>
      <c r="J51" s="168"/>
      <c r="K51" s="229"/>
      <c r="L51" s="172"/>
      <c r="M51" s="172"/>
      <c r="N51" s="168"/>
      <c r="O51" s="168"/>
      <c r="P51" s="232"/>
    </row>
    <row r="52" spans="2:16" ht="22.7" customHeight="1" thickBot="1">
      <c r="B52" s="160" t="s">
        <v>7</v>
      </c>
      <c r="C52" s="193" t="s">
        <v>57</v>
      </c>
      <c r="D52" s="194"/>
      <c r="E52" s="7" t="s">
        <v>58</v>
      </c>
      <c r="F52" s="102">
        <f>F23*$R$8</f>
        <v>1280000</v>
      </c>
      <c r="G52" s="172"/>
      <c r="H52" s="230">
        <f>H23</f>
        <v>0</v>
      </c>
      <c r="I52" s="231"/>
      <c r="J52" s="7" t="s">
        <v>59</v>
      </c>
      <c r="K52" s="102">
        <f>K23*$R$8</f>
        <v>0</v>
      </c>
      <c r="L52" s="172"/>
      <c r="M52" s="172"/>
      <c r="N52" s="75" t="s">
        <v>12</v>
      </c>
      <c r="O52" s="7" t="s">
        <v>60</v>
      </c>
      <c r="P52" s="75" t="s">
        <v>12</v>
      </c>
    </row>
    <row r="53" spans="2:16" ht="22.7" customHeight="1" thickBot="1">
      <c r="B53" s="161"/>
      <c r="C53" s="193" t="s">
        <v>61</v>
      </c>
      <c r="D53" s="194"/>
      <c r="E53" s="7" t="s">
        <v>62</v>
      </c>
      <c r="F53" s="102">
        <f t="shared" ref="F53:F56" si="1">F24*$R$8</f>
        <v>640000</v>
      </c>
      <c r="G53" s="172"/>
      <c r="H53" s="230">
        <f t="shared" ref="H53:H55" si="2">H24</f>
        <v>0</v>
      </c>
      <c r="I53" s="231"/>
      <c r="J53" s="7" t="s">
        <v>63</v>
      </c>
      <c r="K53" s="102">
        <f t="shared" ref="K53:K56" si="3">K24*$R$8</f>
        <v>0</v>
      </c>
      <c r="L53" s="172"/>
      <c r="M53" s="172"/>
      <c r="N53" s="75" t="s">
        <v>12</v>
      </c>
      <c r="O53" s="7" t="s">
        <v>64</v>
      </c>
      <c r="P53" s="75" t="s">
        <v>12</v>
      </c>
    </row>
    <row r="54" spans="2:16" ht="22.7" customHeight="1" thickBot="1">
      <c r="B54" s="161"/>
      <c r="C54" s="193" t="s">
        <v>65</v>
      </c>
      <c r="D54" s="194"/>
      <c r="E54" s="7" t="s">
        <v>66</v>
      </c>
      <c r="F54" s="102">
        <f t="shared" si="1"/>
        <v>0</v>
      </c>
      <c r="G54" s="172"/>
      <c r="H54" s="230">
        <f t="shared" si="2"/>
        <v>0</v>
      </c>
      <c r="I54" s="231"/>
      <c r="J54" s="7" t="s">
        <v>67</v>
      </c>
      <c r="K54" s="102">
        <f t="shared" si="3"/>
        <v>0</v>
      </c>
      <c r="L54" s="173"/>
      <c r="M54" s="173"/>
      <c r="N54" s="7" t="s">
        <v>43</v>
      </c>
      <c r="O54" s="7" t="s">
        <v>68</v>
      </c>
      <c r="P54" s="84">
        <f>SUM(P48:P53)</f>
        <v>2560000</v>
      </c>
    </row>
    <row r="55" spans="2:16" ht="22.7" customHeight="1" thickBot="1">
      <c r="B55" s="161"/>
      <c r="C55" s="193" t="s">
        <v>69</v>
      </c>
      <c r="D55" s="194"/>
      <c r="E55" s="7" t="s">
        <v>70</v>
      </c>
      <c r="F55" s="102">
        <f t="shared" si="1"/>
        <v>3840000</v>
      </c>
      <c r="G55" s="172"/>
      <c r="H55" s="230">
        <f t="shared" si="2"/>
        <v>0</v>
      </c>
      <c r="I55" s="231"/>
      <c r="J55" s="7" t="s">
        <v>71</v>
      </c>
      <c r="K55" s="102">
        <f t="shared" si="3"/>
        <v>0</v>
      </c>
      <c r="L55" s="204" t="s">
        <v>72</v>
      </c>
      <c r="M55" s="205"/>
      <c r="N55" s="206"/>
      <c r="O55" s="7" t="s">
        <v>73</v>
      </c>
      <c r="P55" s="84">
        <f>P41+P47-P54</f>
        <v>23296000</v>
      </c>
    </row>
    <row r="56" spans="2:16" ht="22.7" customHeight="1" thickBot="1">
      <c r="B56" s="161"/>
      <c r="C56" s="193" t="s">
        <v>74</v>
      </c>
      <c r="D56" s="194"/>
      <c r="E56" s="7" t="s">
        <v>75</v>
      </c>
      <c r="F56" s="102">
        <f t="shared" si="1"/>
        <v>0</v>
      </c>
      <c r="G56" s="172"/>
      <c r="H56" s="157" t="s">
        <v>76</v>
      </c>
      <c r="I56" s="159"/>
      <c r="J56" s="7" t="s">
        <v>77</v>
      </c>
      <c r="K56" s="102">
        <f t="shared" si="3"/>
        <v>0</v>
      </c>
      <c r="L56" s="157" t="s">
        <v>78</v>
      </c>
      <c r="M56" s="158"/>
      <c r="N56" s="159"/>
      <c r="O56" s="7" t="s">
        <v>79</v>
      </c>
      <c r="P56" s="84">
        <v>650000</v>
      </c>
    </row>
    <row r="57" spans="2:16" ht="16.7" customHeight="1" thickBot="1">
      <c r="B57" s="161"/>
      <c r="C57" s="163" t="s">
        <v>80</v>
      </c>
      <c r="D57" s="164"/>
      <c r="E57" s="167" t="s">
        <v>81</v>
      </c>
      <c r="F57" s="207">
        <f>F28*$R$8</f>
        <v>640000</v>
      </c>
      <c r="G57" s="172"/>
      <c r="H57" s="185" t="s">
        <v>82</v>
      </c>
      <c r="I57" s="186"/>
      <c r="J57" s="167" t="s">
        <v>83</v>
      </c>
      <c r="K57" s="207">
        <f>SUM(F52:F63,K40:K55,K56)</f>
        <v>23936000</v>
      </c>
      <c r="L57" s="160" t="s">
        <v>84</v>
      </c>
      <c r="M57" s="174"/>
      <c r="N57" s="175"/>
      <c r="O57" s="167" t="s">
        <v>85</v>
      </c>
      <c r="P57" s="14" t="s">
        <v>12</v>
      </c>
    </row>
    <row r="58" spans="2:16" ht="13.7" customHeight="1" thickBot="1">
      <c r="B58" s="161"/>
      <c r="C58" s="165"/>
      <c r="D58" s="166"/>
      <c r="E58" s="168"/>
      <c r="F58" s="208"/>
      <c r="G58" s="172"/>
      <c r="H58" s="187"/>
      <c r="I58" s="188"/>
      <c r="J58" s="168"/>
      <c r="K58" s="208"/>
      <c r="L58" s="161"/>
      <c r="M58" s="176"/>
      <c r="N58" s="177"/>
      <c r="O58" s="180"/>
      <c r="P58" s="222">
        <f>P55-P56</f>
        <v>22646000</v>
      </c>
    </row>
    <row r="59" spans="2:16" ht="13.7" customHeight="1" thickBot="1">
      <c r="B59" s="161"/>
      <c r="C59" s="224" t="s">
        <v>86</v>
      </c>
      <c r="D59" s="225"/>
      <c r="E59" s="167" t="s">
        <v>87</v>
      </c>
      <c r="F59" s="207">
        <f>F30*$R$8</f>
        <v>2560000</v>
      </c>
      <c r="G59" s="172"/>
      <c r="H59" s="171" t="s">
        <v>88</v>
      </c>
      <c r="I59" s="167" t="s">
        <v>33</v>
      </c>
      <c r="J59" s="167" t="s">
        <v>89</v>
      </c>
      <c r="K59" s="207">
        <f>K30*$R$8</f>
        <v>0</v>
      </c>
      <c r="L59" s="161"/>
      <c r="M59" s="176"/>
      <c r="N59" s="177"/>
      <c r="O59" s="180"/>
      <c r="P59" s="223"/>
    </row>
    <row r="60" spans="2:16" ht="16.7" customHeight="1" thickBot="1">
      <c r="B60" s="161"/>
      <c r="C60" s="226"/>
      <c r="D60" s="227"/>
      <c r="E60" s="168"/>
      <c r="F60" s="208"/>
      <c r="G60" s="172"/>
      <c r="H60" s="172"/>
      <c r="I60" s="168"/>
      <c r="J60" s="168"/>
      <c r="K60" s="208"/>
      <c r="L60" s="162"/>
      <c r="M60" s="178"/>
      <c r="N60" s="179"/>
      <c r="O60" s="168"/>
      <c r="P60" s="6"/>
    </row>
    <row r="61" spans="2:16" ht="24.75" thickBot="1">
      <c r="B61" s="161"/>
      <c r="C61" s="193" t="s">
        <v>90</v>
      </c>
      <c r="D61" s="194"/>
      <c r="E61" s="7" t="s">
        <v>91</v>
      </c>
      <c r="F61" s="102">
        <f t="shared" ref="F61:F63" si="4">F32*$R$8</f>
        <v>1280000</v>
      </c>
      <c r="G61" s="173"/>
      <c r="H61" s="173"/>
      <c r="I61" s="7" t="s">
        <v>39</v>
      </c>
      <c r="J61" s="7" t="s">
        <v>92</v>
      </c>
      <c r="K61" s="103">
        <f>K32*$R$8</f>
        <v>0</v>
      </c>
      <c r="L61" s="217" t="s">
        <v>93</v>
      </c>
      <c r="M61" s="218"/>
      <c r="N61" s="218"/>
      <c r="O61" s="219"/>
      <c r="P61" s="75" t="s">
        <v>12</v>
      </c>
    </row>
    <row r="62" spans="2:16" ht="22.7" customHeight="1" thickBot="1">
      <c r="B62" s="161"/>
      <c r="C62" s="193" t="s">
        <v>94</v>
      </c>
      <c r="D62" s="194"/>
      <c r="E62" s="7" t="s">
        <v>95</v>
      </c>
      <c r="F62" s="102">
        <f t="shared" si="4"/>
        <v>1920000</v>
      </c>
      <c r="G62" s="217" t="s">
        <v>96</v>
      </c>
      <c r="H62" s="218"/>
      <c r="I62" s="219"/>
      <c r="J62" s="7" t="s">
        <v>97</v>
      </c>
      <c r="K62" s="81">
        <f>K33*$R$8</f>
        <v>0</v>
      </c>
      <c r="L62" s="220"/>
      <c r="M62" s="221"/>
      <c r="N62" s="221"/>
      <c r="O62" s="221"/>
      <c r="P62" s="221"/>
    </row>
    <row r="63" spans="2:16" ht="22.7" customHeight="1" thickBot="1">
      <c r="B63" s="162"/>
      <c r="C63" s="193" t="s">
        <v>98</v>
      </c>
      <c r="D63" s="194"/>
      <c r="E63" s="7" t="s">
        <v>99</v>
      </c>
      <c r="F63" s="102">
        <f t="shared" si="4"/>
        <v>1280000</v>
      </c>
      <c r="G63" s="210" t="s">
        <v>100</v>
      </c>
      <c r="H63" s="211"/>
      <c r="I63" s="212"/>
      <c r="J63" s="7" t="s">
        <v>101</v>
      </c>
      <c r="K63" s="104">
        <f>(K57+K59-K61-K62)</f>
        <v>23936000</v>
      </c>
      <c r="L63" s="213"/>
      <c r="M63" s="214"/>
      <c r="N63" s="8"/>
      <c r="O63" s="8"/>
      <c r="P63" s="8"/>
    </row>
  </sheetData>
  <sheetProtection algorithmName="SHA-512" hashValue="maF8j+NoYbShiqbZbEmzEYweFY1SpLeLPxZqqVyv1ak/DU14gBZnOIsRZ0xDDyofMHKWxWzCvpKkh525ptqLNw==" saltValue="MlWOFB/cOsFSl/2lBn92HA==" spinCount="100000" sheet="1" objects="1" scenarios="1"/>
  <mergeCells count="171">
    <mergeCell ref="L62:P62"/>
    <mergeCell ref="C63:D63"/>
    <mergeCell ref="G63:I63"/>
    <mergeCell ref="L63:M63"/>
    <mergeCell ref="B37:D37"/>
    <mergeCell ref="F57:F58"/>
    <mergeCell ref="H57:I58"/>
    <mergeCell ref="J57:J58"/>
    <mergeCell ref="K57:K58"/>
    <mergeCell ref="L57:N60"/>
    <mergeCell ref="O57:O60"/>
    <mergeCell ref="P58:P59"/>
    <mergeCell ref="C59:D60"/>
    <mergeCell ref="E59:E60"/>
    <mergeCell ref="F59:F60"/>
    <mergeCell ref="H59:H61"/>
    <mergeCell ref="I59:I60"/>
    <mergeCell ref="J59:J60"/>
    <mergeCell ref="K59:K60"/>
    <mergeCell ref="C61:D61"/>
    <mergeCell ref="L61:O61"/>
    <mergeCell ref="O48:O49"/>
    <mergeCell ref="P48:P49"/>
    <mergeCell ref="F49:F50"/>
    <mergeCell ref="H50:I51"/>
    <mergeCell ref="J50:J51"/>
    <mergeCell ref="K50:K51"/>
    <mergeCell ref="N50:N51"/>
    <mergeCell ref="O50:O51"/>
    <mergeCell ref="P50:P51"/>
    <mergeCell ref="O40:O43"/>
    <mergeCell ref="P41:P42"/>
    <mergeCell ref="M44:M47"/>
    <mergeCell ref="M48:M54"/>
    <mergeCell ref="N48:N49"/>
    <mergeCell ref="L44:L54"/>
    <mergeCell ref="K48:K49"/>
    <mergeCell ref="L40:N43"/>
    <mergeCell ref="L55:N55"/>
    <mergeCell ref="C56:D56"/>
    <mergeCell ref="H56:I56"/>
    <mergeCell ref="L56:N56"/>
    <mergeCell ref="C57:D58"/>
    <mergeCell ref="E57:E58"/>
    <mergeCell ref="C42:D43"/>
    <mergeCell ref="E42:E43"/>
    <mergeCell ref="F42:F43"/>
    <mergeCell ref="H42:I43"/>
    <mergeCell ref="J42:J43"/>
    <mergeCell ref="K42:K43"/>
    <mergeCell ref="C44:D44"/>
    <mergeCell ref="H44:I44"/>
    <mergeCell ref="C52:D52"/>
    <mergeCell ref="H52:I52"/>
    <mergeCell ref="C53:D53"/>
    <mergeCell ref="H53:I53"/>
    <mergeCell ref="C54:D54"/>
    <mergeCell ref="H54:I54"/>
    <mergeCell ref="C55:D55"/>
    <mergeCell ref="H55:I55"/>
    <mergeCell ref="C45:D45"/>
    <mergeCell ref="H45:I45"/>
    <mergeCell ref="C30:D31"/>
    <mergeCell ref="E30:E31"/>
    <mergeCell ref="F30:F31"/>
    <mergeCell ref="J30:J31"/>
    <mergeCell ref="K30:K31"/>
    <mergeCell ref="C32:D32"/>
    <mergeCell ref="B40:B51"/>
    <mergeCell ref="C40:D41"/>
    <mergeCell ref="E40:E41"/>
    <mergeCell ref="F40:F41"/>
    <mergeCell ref="G40:G61"/>
    <mergeCell ref="H40:I41"/>
    <mergeCell ref="J40:J41"/>
    <mergeCell ref="K40:K41"/>
    <mergeCell ref="B52:B63"/>
    <mergeCell ref="C46:C47"/>
    <mergeCell ref="H46:I46"/>
    <mergeCell ref="H47:I47"/>
    <mergeCell ref="C48:D51"/>
    <mergeCell ref="E48:E51"/>
    <mergeCell ref="H48:I49"/>
    <mergeCell ref="J48:J49"/>
    <mergeCell ref="C62:D62"/>
    <mergeCell ref="G62:I62"/>
    <mergeCell ref="J28:J29"/>
    <mergeCell ref="K28:K29"/>
    <mergeCell ref="H28:I29"/>
    <mergeCell ref="C27:D27"/>
    <mergeCell ref="I30:I31"/>
    <mergeCell ref="H30:H32"/>
    <mergeCell ref="F8:N8"/>
    <mergeCell ref="F37:N37"/>
    <mergeCell ref="B39:E39"/>
    <mergeCell ref="G39:J39"/>
    <mergeCell ref="L39:O39"/>
    <mergeCell ref="C34:D34"/>
    <mergeCell ref="G34:I34"/>
    <mergeCell ref="L34:M34"/>
    <mergeCell ref="B35:F35"/>
    <mergeCell ref="G35:K35"/>
    <mergeCell ref="L35:M35"/>
    <mergeCell ref="L32:O32"/>
    <mergeCell ref="C33:D33"/>
    <mergeCell ref="G33:I33"/>
    <mergeCell ref="L33:P33"/>
    <mergeCell ref="L28:N31"/>
    <mergeCell ref="O28:O31"/>
    <mergeCell ref="P29:P30"/>
    <mergeCell ref="K19:K20"/>
    <mergeCell ref="M19:M25"/>
    <mergeCell ref="N19:N20"/>
    <mergeCell ref="O19:O20"/>
    <mergeCell ref="P19:P20"/>
    <mergeCell ref="L27:N27"/>
    <mergeCell ref="H27:I27"/>
    <mergeCell ref="C26:D26"/>
    <mergeCell ref="L26:N26"/>
    <mergeCell ref="H26:I26"/>
    <mergeCell ref="C23:D23"/>
    <mergeCell ref="C24:D24"/>
    <mergeCell ref="C25:D25"/>
    <mergeCell ref="A10:A34"/>
    <mergeCell ref="B10:E10"/>
    <mergeCell ref="G10:J10"/>
    <mergeCell ref="H17:I17"/>
    <mergeCell ref="H18:I18"/>
    <mergeCell ref="C16:D16"/>
    <mergeCell ref="H15:I15"/>
    <mergeCell ref="H16:I16"/>
    <mergeCell ref="C15:D15"/>
    <mergeCell ref="C17:C18"/>
    <mergeCell ref="H23:I23"/>
    <mergeCell ref="H24:I24"/>
    <mergeCell ref="H25:I25"/>
    <mergeCell ref="F20:F21"/>
    <mergeCell ref="J21:J22"/>
    <mergeCell ref="H19:I20"/>
    <mergeCell ref="H21:I22"/>
    <mergeCell ref="C19:D22"/>
    <mergeCell ref="E19:E22"/>
    <mergeCell ref="J19:J20"/>
    <mergeCell ref="B23:B34"/>
    <mergeCell ref="C28:D29"/>
    <mergeCell ref="E28:E29"/>
    <mergeCell ref="F28:F29"/>
    <mergeCell ref="P12:P13"/>
    <mergeCell ref="L10:O10"/>
    <mergeCell ref="B11:B22"/>
    <mergeCell ref="C11:D12"/>
    <mergeCell ref="E11:E12"/>
    <mergeCell ref="F11:F12"/>
    <mergeCell ref="G11:G32"/>
    <mergeCell ref="J11:J12"/>
    <mergeCell ref="K11:K12"/>
    <mergeCell ref="L11:N14"/>
    <mergeCell ref="O11:O14"/>
    <mergeCell ref="C13:D14"/>
    <mergeCell ref="E13:E14"/>
    <mergeCell ref="F13:F14"/>
    <mergeCell ref="J13:J14"/>
    <mergeCell ref="K13:K14"/>
    <mergeCell ref="H11:I12"/>
    <mergeCell ref="H13:I14"/>
    <mergeCell ref="L15:L25"/>
    <mergeCell ref="M15:M18"/>
    <mergeCell ref="K21:K22"/>
    <mergeCell ref="N21:N22"/>
    <mergeCell ref="O21:O22"/>
    <mergeCell ref="P21:P22"/>
  </mergeCells>
  <phoneticPr fontId="6"/>
  <pageMargins left="0.7" right="0.7" top="0.75" bottom="0.75" header="0.3" footer="0.3"/>
  <pageSetup paperSize="9"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D9AC7-3B17-49F8-847D-A6F34B0DEE20}">
  <dimension ref="A1:L43"/>
  <sheetViews>
    <sheetView view="pageBreakPreview" zoomScaleNormal="100" zoomScaleSheetLayoutView="100" workbookViewId="0">
      <selection activeCell="L5" sqref="L5"/>
    </sheetView>
  </sheetViews>
  <sheetFormatPr defaultColWidth="8.85546875" defaultRowHeight="13.5"/>
  <cols>
    <col min="1" max="1" width="10.42578125" style="21" customWidth="1"/>
    <col min="2" max="2" width="11.140625" style="21" customWidth="1"/>
    <col min="3" max="10" width="10.85546875" style="22" customWidth="1"/>
    <col min="11" max="16384" width="8.85546875" style="21"/>
  </cols>
  <sheetData>
    <row r="1" spans="1:12" ht="17.25">
      <c r="A1" s="41" t="s">
        <v>103</v>
      </c>
    </row>
    <row r="2" spans="1:12" ht="6" customHeight="1" thickBot="1"/>
    <row r="3" spans="1:12" ht="18.75" customHeight="1">
      <c r="A3" s="235" t="s">
        <v>104</v>
      </c>
      <c r="B3" s="236"/>
      <c r="C3" s="237" t="s">
        <v>105</v>
      </c>
      <c r="D3" s="238"/>
      <c r="E3" s="239"/>
      <c r="F3" s="240" t="s">
        <v>106</v>
      </c>
      <c r="G3" s="241"/>
      <c r="H3" s="241"/>
      <c r="I3" s="241"/>
      <c r="J3" s="242"/>
    </row>
    <row r="4" spans="1:12" s="40" customFormat="1" ht="18.75" customHeight="1" thickBot="1">
      <c r="A4" s="243" t="s">
        <v>107</v>
      </c>
      <c r="B4" s="244"/>
      <c r="C4" s="136" t="s">
        <v>108</v>
      </c>
      <c r="D4" s="136" t="s">
        <v>109</v>
      </c>
      <c r="E4" s="136" t="s">
        <v>110</v>
      </c>
      <c r="F4" s="137" t="s">
        <v>111</v>
      </c>
      <c r="G4" s="138" t="s">
        <v>112</v>
      </c>
      <c r="H4" s="138" t="s">
        <v>113</v>
      </c>
      <c r="I4" s="138" t="s">
        <v>156</v>
      </c>
      <c r="J4" s="139" t="s">
        <v>157</v>
      </c>
      <c r="L4" s="40" t="s">
        <v>154</v>
      </c>
    </row>
    <row r="5" spans="1:12" ht="18.75" customHeight="1">
      <c r="A5" s="39" t="s">
        <v>114</v>
      </c>
      <c r="B5" s="38" t="s">
        <v>115</v>
      </c>
      <c r="C5" s="124">
        <v>2000</v>
      </c>
      <c r="D5" s="125">
        <v>2250</v>
      </c>
      <c r="E5" s="126">
        <v>2500</v>
      </c>
      <c r="F5" s="127">
        <v>2500</v>
      </c>
      <c r="G5" s="125">
        <v>2600</v>
      </c>
      <c r="H5" s="128">
        <v>2800</v>
      </c>
      <c r="I5" s="125">
        <v>3000</v>
      </c>
      <c r="J5" s="129">
        <v>3200</v>
      </c>
      <c r="L5" s="21">
        <f>(J5+E13+E21+E29+E37)/(E5+J13+J21+J29+J37)</f>
        <v>1.28</v>
      </c>
    </row>
    <row r="6" spans="1:12" ht="18.75" customHeight="1">
      <c r="A6" s="34" t="s">
        <v>116</v>
      </c>
      <c r="B6" s="33" t="s">
        <v>117</v>
      </c>
      <c r="C6" s="130">
        <v>540</v>
      </c>
      <c r="D6" s="131">
        <v>540</v>
      </c>
      <c r="E6" s="132">
        <v>540</v>
      </c>
      <c r="F6" s="133">
        <v>540</v>
      </c>
      <c r="G6" s="131">
        <v>540</v>
      </c>
      <c r="H6" s="134">
        <v>540</v>
      </c>
      <c r="I6" s="131">
        <v>540</v>
      </c>
      <c r="J6" s="135">
        <v>540</v>
      </c>
    </row>
    <row r="7" spans="1:12" ht="18.75" customHeight="1">
      <c r="A7" s="34" t="s">
        <v>118</v>
      </c>
      <c r="B7" s="33" t="s">
        <v>119</v>
      </c>
      <c r="C7" s="35">
        <f t="shared" ref="C7:J7" si="0">(C5*C6)/10</f>
        <v>108000</v>
      </c>
      <c r="D7" s="35">
        <f t="shared" si="0"/>
        <v>121500</v>
      </c>
      <c r="E7" s="37">
        <f t="shared" si="0"/>
        <v>135000</v>
      </c>
      <c r="F7" s="36">
        <f t="shared" si="0"/>
        <v>135000</v>
      </c>
      <c r="G7" s="35">
        <f t="shared" si="0"/>
        <v>140400</v>
      </c>
      <c r="H7" s="35">
        <f t="shared" si="0"/>
        <v>151200</v>
      </c>
      <c r="I7" s="35">
        <f t="shared" si="0"/>
        <v>162000</v>
      </c>
      <c r="J7" s="35">
        <f t="shared" si="0"/>
        <v>172800</v>
      </c>
    </row>
    <row r="8" spans="1:12" ht="18.75" customHeight="1">
      <c r="A8" s="34" t="s">
        <v>120</v>
      </c>
      <c r="B8" s="33" t="s">
        <v>166</v>
      </c>
      <c r="C8" s="130">
        <v>200</v>
      </c>
      <c r="D8" s="131">
        <v>200</v>
      </c>
      <c r="E8" s="132">
        <v>200</v>
      </c>
      <c r="F8" s="133">
        <v>200</v>
      </c>
      <c r="G8" s="131">
        <v>200</v>
      </c>
      <c r="H8" s="134">
        <v>200</v>
      </c>
      <c r="I8" s="131">
        <v>200</v>
      </c>
      <c r="J8" s="135">
        <v>200</v>
      </c>
    </row>
    <row r="9" spans="1:12" ht="18.75" customHeight="1" thickBot="1">
      <c r="A9" s="32" t="s">
        <v>122</v>
      </c>
      <c r="B9" s="31" t="s">
        <v>123</v>
      </c>
      <c r="C9" s="30">
        <f t="shared" ref="C9:J9" si="1">(C7*C8)/1000</f>
        <v>21600</v>
      </c>
      <c r="D9" s="26">
        <f t="shared" si="1"/>
        <v>24300</v>
      </c>
      <c r="E9" s="29">
        <f t="shared" si="1"/>
        <v>27000</v>
      </c>
      <c r="F9" s="28">
        <f t="shared" si="1"/>
        <v>27000</v>
      </c>
      <c r="G9" s="26">
        <f t="shared" si="1"/>
        <v>28080</v>
      </c>
      <c r="H9" s="27">
        <f t="shared" si="1"/>
        <v>30240</v>
      </c>
      <c r="I9" s="26">
        <f t="shared" si="1"/>
        <v>32400</v>
      </c>
      <c r="J9" s="25">
        <f t="shared" si="1"/>
        <v>34560</v>
      </c>
    </row>
    <row r="10" spans="1:12" ht="18.75" customHeight="1" thickBot="1">
      <c r="A10" s="24"/>
      <c r="B10" s="24"/>
      <c r="C10" s="23"/>
      <c r="D10" s="23"/>
      <c r="E10" s="23"/>
      <c r="F10" s="23"/>
      <c r="G10" s="23"/>
      <c r="H10" s="23"/>
      <c r="I10" s="23"/>
      <c r="J10" s="23"/>
    </row>
    <row r="11" spans="1:12" ht="18.75" customHeight="1">
      <c r="A11" s="235" t="s">
        <v>124</v>
      </c>
      <c r="B11" s="236"/>
      <c r="C11" s="237" t="s">
        <v>105</v>
      </c>
      <c r="D11" s="238"/>
      <c r="E11" s="239"/>
      <c r="F11" s="240" t="s">
        <v>106</v>
      </c>
      <c r="G11" s="241"/>
      <c r="H11" s="241"/>
      <c r="I11" s="241"/>
      <c r="J11" s="242"/>
    </row>
    <row r="12" spans="1:12" ht="18.75" customHeight="1" thickBot="1">
      <c r="A12" s="243"/>
      <c r="B12" s="244"/>
      <c r="C12" s="136" t="s">
        <v>108</v>
      </c>
      <c r="D12" s="136" t="s">
        <v>109</v>
      </c>
      <c r="E12" s="136" t="s">
        <v>110</v>
      </c>
      <c r="F12" s="137" t="s">
        <v>111</v>
      </c>
      <c r="G12" s="138" t="s">
        <v>112</v>
      </c>
      <c r="H12" s="138" t="s">
        <v>113</v>
      </c>
      <c r="I12" s="138" t="s">
        <v>156</v>
      </c>
      <c r="J12" s="139" t="s">
        <v>157</v>
      </c>
    </row>
    <row r="13" spans="1:12" ht="18.75" customHeight="1">
      <c r="A13" s="39" t="s">
        <v>114</v>
      </c>
      <c r="B13" s="38" t="s">
        <v>115</v>
      </c>
      <c r="C13" s="124"/>
      <c r="D13" s="125"/>
      <c r="E13" s="126"/>
      <c r="F13" s="127"/>
      <c r="G13" s="125"/>
      <c r="H13" s="128"/>
      <c r="I13" s="125"/>
      <c r="J13" s="129"/>
    </row>
    <row r="14" spans="1:12" ht="18.75" customHeight="1">
      <c r="A14" s="34" t="s">
        <v>116</v>
      </c>
      <c r="B14" s="33" t="s">
        <v>117</v>
      </c>
      <c r="C14" s="130"/>
      <c r="D14" s="131"/>
      <c r="E14" s="132"/>
      <c r="F14" s="133"/>
      <c r="G14" s="131"/>
      <c r="H14" s="134"/>
      <c r="I14" s="131"/>
      <c r="J14" s="135"/>
    </row>
    <row r="15" spans="1:12" ht="18.75" customHeight="1">
      <c r="A15" s="34" t="s">
        <v>118</v>
      </c>
      <c r="B15" s="33" t="s">
        <v>119</v>
      </c>
      <c r="C15" s="35">
        <f t="shared" ref="C15:J15" si="2">(C13*C14)/10</f>
        <v>0</v>
      </c>
      <c r="D15" s="35">
        <f t="shared" si="2"/>
        <v>0</v>
      </c>
      <c r="E15" s="37">
        <f t="shared" si="2"/>
        <v>0</v>
      </c>
      <c r="F15" s="36">
        <f t="shared" si="2"/>
        <v>0</v>
      </c>
      <c r="G15" s="35">
        <f t="shared" si="2"/>
        <v>0</v>
      </c>
      <c r="H15" s="35">
        <f t="shared" si="2"/>
        <v>0</v>
      </c>
      <c r="I15" s="35">
        <f t="shared" si="2"/>
        <v>0</v>
      </c>
      <c r="J15" s="35">
        <f t="shared" si="2"/>
        <v>0</v>
      </c>
    </row>
    <row r="16" spans="1:12" ht="18.75" customHeight="1">
      <c r="A16" s="34" t="s">
        <v>120</v>
      </c>
      <c r="B16" s="33" t="s">
        <v>166</v>
      </c>
      <c r="C16" s="130"/>
      <c r="D16" s="131"/>
      <c r="E16" s="132"/>
      <c r="F16" s="133"/>
      <c r="G16" s="131"/>
      <c r="H16" s="134"/>
      <c r="I16" s="131"/>
      <c r="J16" s="135"/>
    </row>
    <row r="17" spans="1:10" ht="18.75" customHeight="1" thickBot="1">
      <c r="A17" s="32" t="s">
        <v>122</v>
      </c>
      <c r="B17" s="31" t="s">
        <v>123</v>
      </c>
      <c r="C17" s="30">
        <f t="shared" ref="C17:J17" si="3">(C15*C16)/1000</f>
        <v>0</v>
      </c>
      <c r="D17" s="26">
        <f t="shared" si="3"/>
        <v>0</v>
      </c>
      <c r="E17" s="29">
        <f t="shared" si="3"/>
        <v>0</v>
      </c>
      <c r="F17" s="28">
        <f t="shared" si="3"/>
        <v>0</v>
      </c>
      <c r="G17" s="26">
        <f t="shared" si="3"/>
        <v>0</v>
      </c>
      <c r="H17" s="27">
        <f t="shared" si="3"/>
        <v>0</v>
      </c>
      <c r="I17" s="26">
        <f t="shared" si="3"/>
        <v>0</v>
      </c>
      <c r="J17" s="25">
        <f t="shared" si="3"/>
        <v>0</v>
      </c>
    </row>
    <row r="18" spans="1:10" ht="18.75" customHeight="1" thickBot="1">
      <c r="A18" s="24"/>
      <c r="B18" s="24"/>
      <c r="C18" s="23"/>
      <c r="D18" s="23"/>
      <c r="E18" s="23"/>
      <c r="F18" s="23"/>
      <c r="G18" s="23"/>
      <c r="H18" s="23"/>
      <c r="I18" s="23"/>
      <c r="J18" s="23"/>
    </row>
    <row r="19" spans="1:10" ht="18.75" customHeight="1">
      <c r="A19" s="235" t="s">
        <v>125</v>
      </c>
      <c r="B19" s="236"/>
      <c r="C19" s="237" t="s">
        <v>105</v>
      </c>
      <c r="D19" s="238"/>
      <c r="E19" s="239"/>
      <c r="F19" s="240" t="s">
        <v>106</v>
      </c>
      <c r="G19" s="241"/>
      <c r="H19" s="241"/>
      <c r="I19" s="241"/>
      <c r="J19" s="242"/>
    </row>
    <row r="20" spans="1:10" ht="18.75" customHeight="1" thickBot="1">
      <c r="A20" s="243"/>
      <c r="B20" s="244"/>
      <c r="C20" s="136" t="s">
        <v>108</v>
      </c>
      <c r="D20" s="136" t="s">
        <v>109</v>
      </c>
      <c r="E20" s="136" t="s">
        <v>110</v>
      </c>
      <c r="F20" s="137" t="s">
        <v>111</v>
      </c>
      <c r="G20" s="138" t="s">
        <v>112</v>
      </c>
      <c r="H20" s="138" t="s">
        <v>113</v>
      </c>
      <c r="I20" s="138" t="s">
        <v>156</v>
      </c>
      <c r="J20" s="139" t="s">
        <v>157</v>
      </c>
    </row>
    <row r="21" spans="1:10" ht="18.75" customHeight="1">
      <c r="A21" s="39" t="s">
        <v>114</v>
      </c>
      <c r="B21" s="38" t="s">
        <v>115</v>
      </c>
      <c r="C21" s="124"/>
      <c r="D21" s="125"/>
      <c r="E21" s="126"/>
      <c r="F21" s="127"/>
      <c r="G21" s="125"/>
      <c r="H21" s="128"/>
      <c r="I21" s="125"/>
      <c r="J21" s="129"/>
    </row>
    <row r="22" spans="1:10" ht="18.75" customHeight="1">
      <c r="A22" s="34" t="s">
        <v>116</v>
      </c>
      <c r="B22" s="33" t="s">
        <v>117</v>
      </c>
      <c r="C22" s="130"/>
      <c r="D22" s="131"/>
      <c r="E22" s="132"/>
      <c r="F22" s="133"/>
      <c r="G22" s="131"/>
      <c r="H22" s="134"/>
      <c r="I22" s="131"/>
      <c r="J22" s="135"/>
    </row>
    <row r="23" spans="1:10" ht="18.75" customHeight="1">
      <c r="A23" s="34" t="s">
        <v>118</v>
      </c>
      <c r="B23" s="33" t="s">
        <v>119</v>
      </c>
      <c r="C23" s="35">
        <f t="shared" ref="C23:J23" si="4">(C21*C22)/10</f>
        <v>0</v>
      </c>
      <c r="D23" s="35">
        <f t="shared" si="4"/>
        <v>0</v>
      </c>
      <c r="E23" s="37">
        <f t="shared" si="4"/>
        <v>0</v>
      </c>
      <c r="F23" s="36">
        <f t="shared" si="4"/>
        <v>0</v>
      </c>
      <c r="G23" s="35">
        <f t="shared" si="4"/>
        <v>0</v>
      </c>
      <c r="H23" s="35">
        <f t="shared" si="4"/>
        <v>0</v>
      </c>
      <c r="I23" s="35">
        <f t="shared" si="4"/>
        <v>0</v>
      </c>
      <c r="J23" s="35">
        <f t="shared" si="4"/>
        <v>0</v>
      </c>
    </row>
    <row r="24" spans="1:10" ht="18.75" customHeight="1">
      <c r="A24" s="34" t="s">
        <v>120</v>
      </c>
      <c r="B24" s="33" t="s">
        <v>166</v>
      </c>
      <c r="C24" s="130"/>
      <c r="D24" s="131"/>
      <c r="E24" s="132"/>
      <c r="F24" s="133"/>
      <c r="G24" s="131"/>
      <c r="H24" s="134"/>
      <c r="I24" s="131"/>
      <c r="J24" s="135"/>
    </row>
    <row r="25" spans="1:10" ht="18.75" customHeight="1" thickBot="1">
      <c r="A25" s="32" t="s">
        <v>122</v>
      </c>
      <c r="B25" s="31" t="s">
        <v>123</v>
      </c>
      <c r="C25" s="30">
        <f t="shared" ref="C25:J25" si="5">(C23*C24)/1000</f>
        <v>0</v>
      </c>
      <c r="D25" s="26">
        <f t="shared" si="5"/>
        <v>0</v>
      </c>
      <c r="E25" s="29">
        <f t="shared" si="5"/>
        <v>0</v>
      </c>
      <c r="F25" s="28">
        <f t="shared" si="5"/>
        <v>0</v>
      </c>
      <c r="G25" s="26">
        <f t="shared" si="5"/>
        <v>0</v>
      </c>
      <c r="H25" s="27">
        <f t="shared" si="5"/>
        <v>0</v>
      </c>
      <c r="I25" s="26">
        <f t="shared" si="5"/>
        <v>0</v>
      </c>
      <c r="J25" s="25">
        <f t="shared" si="5"/>
        <v>0</v>
      </c>
    </row>
    <row r="26" spans="1:10" ht="18.75" customHeight="1" thickBot="1">
      <c r="A26" s="24"/>
      <c r="B26" s="24"/>
      <c r="C26" s="23"/>
      <c r="D26" s="23"/>
      <c r="E26" s="23"/>
      <c r="F26" s="23"/>
      <c r="G26" s="23"/>
      <c r="H26" s="23"/>
      <c r="I26" s="23"/>
      <c r="J26" s="23"/>
    </row>
    <row r="27" spans="1:10" ht="18.75" customHeight="1">
      <c r="A27" s="235" t="s">
        <v>126</v>
      </c>
      <c r="B27" s="236"/>
      <c r="C27" s="237" t="s">
        <v>105</v>
      </c>
      <c r="D27" s="238"/>
      <c r="E27" s="239"/>
      <c r="F27" s="240" t="s">
        <v>106</v>
      </c>
      <c r="G27" s="241"/>
      <c r="H27" s="241"/>
      <c r="I27" s="241"/>
      <c r="J27" s="242"/>
    </row>
    <row r="28" spans="1:10" ht="18.75" customHeight="1" thickBot="1">
      <c r="A28" s="243"/>
      <c r="B28" s="244"/>
      <c r="C28" s="136" t="s">
        <v>108</v>
      </c>
      <c r="D28" s="136" t="s">
        <v>109</v>
      </c>
      <c r="E28" s="136" t="s">
        <v>110</v>
      </c>
      <c r="F28" s="137" t="s">
        <v>111</v>
      </c>
      <c r="G28" s="138" t="s">
        <v>112</v>
      </c>
      <c r="H28" s="138" t="s">
        <v>113</v>
      </c>
      <c r="I28" s="138" t="s">
        <v>156</v>
      </c>
      <c r="J28" s="139" t="s">
        <v>157</v>
      </c>
    </row>
    <row r="29" spans="1:10" ht="18.75" customHeight="1">
      <c r="A29" s="39" t="s">
        <v>114</v>
      </c>
      <c r="B29" s="38" t="s">
        <v>115</v>
      </c>
      <c r="C29" s="124"/>
      <c r="D29" s="125"/>
      <c r="E29" s="126"/>
      <c r="F29" s="127"/>
      <c r="G29" s="125"/>
      <c r="H29" s="128"/>
      <c r="I29" s="125"/>
      <c r="J29" s="129"/>
    </row>
    <row r="30" spans="1:10" ht="18.75" customHeight="1">
      <c r="A30" s="34" t="s">
        <v>116</v>
      </c>
      <c r="B30" s="33" t="s">
        <v>117</v>
      </c>
      <c r="C30" s="130"/>
      <c r="D30" s="131"/>
      <c r="E30" s="132"/>
      <c r="F30" s="133"/>
      <c r="G30" s="131"/>
      <c r="H30" s="134"/>
      <c r="I30" s="131"/>
      <c r="J30" s="135"/>
    </row>
    <row r="31" spans="1:10" ht="18.75" customHeight="1">
      <c r="A31" s="34" t="s">
        <v>118</v>
      </c>
      <c r="B31" s="33" t="s">
        <v>119</v>
      </c>
      <c r="C31" s="35">
        <f t="shared" ref="C31:J31" si="6">(C29*C30)/10</f>
        <v>0</v>
      </c>
      <c r="D31" s="35">
        <f t="shared" si="6"/>
        <v>0</v>
      </c>
      <c r="E31" s="37">
        <f t="shared" si="6"/>
        <v>0</v>
      </c>
      <c r="F31" s="36">
        <f t="shared" si="6"/>
        <v>0</v>
      </c>
      <c r="G31" s="35">
        <f t="shared" si="6"/>
        <v>0</v>
      </c>
      <c r="H31" s="35">
        <f t="shared" si="6"/>
        <v>0</v>
      </c>
      <c r="I31" s="35">
        <f t="shared" si="6"/>
        <v>0</v>
      </c>
      <c r="J31" s="35">
        <f t="shared" si="6"/>
        <v>0</v>
      </c>
    </row>
    <row r="32" spans="1:10" ht="18.75" customHeight="1">
      <c r="A32" s="34" t="s">
        <v>120</v>
      </c>
      <c r="B32" s="33" t="s">
        <v>166</v>
      </c>
      <c r="C32" s="130"/>
      <c r="D32" s="131"/>
      <c r="E32" s="132"/>
      <c r="F32" s="133"/>
      <c r="G32" s="131"/>
      <c r="H32" s="134"/>
      <c r="I32" s="131"/>
      <c r="J32" s="135"/>
    </row>
    <row r="33" spans="1:10" ht="18.75" customHeight="1" thickBot="1">
      <c r="A33" s="32" t="s">
        <v>122</v>
      </c>
      <c r="B33" s="31" t="s">
        <v>123</v>
      </c>
      <c r="C33" s="30">
        <f t="shared" ref="C33:J33" si="7">(C31*C32)/1000</f>
        <v>0</v>
      </c>
      <c r="D33" s="26">
        <f t="shared" si="7"/>
        <v>0</v>
      </c>
      <c r="E33" s="29">
        <f t="shared" si="7"/>
        <v>0</v>
      </c>
      <c r="F33" s="28">
        <f t="shared" si="7"/>
        <v>0</v>
      </c>
      <c r="G33" s="26">
        <f t="shared" si="7"/>
        <v>0</v>
      </c>
      <c r="H33" s="27">
        <f t="shared" si="7"/>
        <v>0</v>
      </c>
      <c r="I33" s="26">
        <f t="shared" si="7"/>
        <v>0</v>
      </c>
      <c r="J33" s="25">
        <f t="shared" si="7"/>
        <v>0</v>
      </c>
    </row>
    <row r="34" spans="1:10" ht="18.75" customHeight="1" thickBot="1">
      <c r="A34" s="24"/>
      <c r="B34" s="24"/>
      <c r="C34" s="23"/>
      <c r="D34" s="23"/>
      <c r="E34" s="23"/>
      <c r="F34" s="23"/>
      <c r="G34" s="23"/>
      <c r="H34" s="23"/>
      <c r="I34" s="23"/>
      <c r="J34" s="23"/>
    </row>
    <row r="35" spans="1:10" ht="18.75" customHeight="1">
      <c r="A35" s="235" t="s">
        <v>132</v>
      </c>
      <c r="B35" s="236"/>
      <c r="C35" s="237" t="s">
        <v>105</v>
      </c>
      <c r="D35" s="238"/>
      <c r="E35" s="239"/>
      <c r="F35" s="240" t="s">
        <v>106</v>
      </c>
      <c r="G35" s="241"/>
      <c r="H35" s="241"/>
      <c r="I35" s="241"/>
      <c r="J35" s="242"/>
    </row>
    <row r="36" spans="1:10" ht="18.75" customHeight="1" thickBot="1">
      <c r="A36" s="243"/>
      <c r="B36" s="244"/>
      <c r="C36" s="136" t="s">
        <v>108</v>
      </c>
      <c r="D36" s="136" t="s">
        <v>109</v>
      </c>
      <c r="E36" s="136" t="s">
        <v>110</v>
      </c>
      <c r="F36" s="137" t="s">
        <v>111</v>
      </c>
      <c r="G36" s="138" t="s">
        <v>112</v>
      </c>
      <c r="H36" s="138" t="s">
        <v>113</v>
      </c>
      <c r="I36" s="138" t="s">
        <v>156</v>
      </c>
      <c r="J36" s="139" t="s">
        <v>157</v>
      </c>
    </row>
    <row r="37" spans="1:10" ht="18.75" customHeight="1">
      <c r="A37" s="39" t="s">
        <v>114</v>
      </c>
      <c r="B37" s="38" t="s">
        <v>115</v>
      </c>
      <c r="C37" s="124"/>
      <c r="D37" s="125"/>
      <c r="E37" s="126"/>
      <c r="F37" s="127"/>
      <c r="G37" s="125"/>
      <c r="H37" s="128"/>
      <c r="I37" s="125"/>
      <c r="J37" s="129"/>
    </row>
    <row r="38" spans="1:10" ht="18.75" customHeight="1">
      <c r="A38" s="34" t="s">
        <v>116</v>
      </c>
      <c r="B38" s="33" t="s">
        <v>117</v>
      </c>
      <c r="C38" s="130"/>
      <c r="D38" s="131"/>
      <c r="E38" s="132"/>
      <c r="F38" s="133"/>
      <c r="G38" s="131"/>
      <c r="H38" s="134"/>
      <c r="I38" s="131"/>
      <c r="J38" s="135"/>
    </row>
    <row r="39" spans="1:10" ht="18.75" customHeight="1">
      <c r="A39" s="34" t="s">
        <v>118</v>
      </c>
      <c r="B39" s="33" t="s">
        <v>119</v>
      </c>
      <c r="C39" s="35">
        <f t="shared" ref="C39:J39" si="8">(C37*C38)/10</f>
        <v>0</v>
      </c>
      <c r="D39" s="35">
        <f t="shared" si="8"/>
        <v>0</v>
      </c>
      <c r="E39" s="37">
        <f t="shared" si="8"/>
        <v>0</v>
      </c>
      <c r="F39" s="36">
        <f t="shared" si="8"/>
        <v>0</v>
      </c>
      <c r="G39" s="35">
        <f t="shared" si="8"/>
        <v>0</v>
      </c>
      <c r="H39" s="35">
        <f t="shared" si="8"/>
        <v>0</v>
      </c>
      <c r="I39" s="35">
        <f t="shared" si="8"/>
        <v>0</v>
      </c>
      <c r="J39" s="35">
        <f t="shared" si="8"/>
        <v>0</v>
      </c>
    </row>
    <row r="40" spans="1:10" ht="18.75" customHeight="1">
      <c r="A40" s="34" t="s">
        <v>120</v>
      </c>
      <c r="B40" s="33" t="s">
        <v>166</v>
      </c>
      <c r="C40" s="130"/>
      <c r="D40" s="131"/>
      <c r="E40" s="132"/>
      <c r="F40" s="133"/>
      <c r="G40" s="131"/>
      <c r="H40" s="134"/>
      <c r="I40" s="131"/>
      <c r="J40" s="135"/>
    </row>
    <row r="41" spans="1:10" ht="18.75" customHeight="1" thickBot="1">
      <c r="A41" s="32" t="s">
        <v>122</v>
      </c>
      <c r="B41" s="31" t="s">
        <v>123</v>
      </c>
      <c r="C41" s="30">
        <f t="shared" ref="C41:J41" si="9">(C39*C40)/1000</f>
        <v>0</v>
      </c>
      <c r="D41" s="26">
        <f t="shared" si="9"/>
        <v>0</v>
      </c>
      <c r="E41" s="29">
        <f t="shared" si="9"/>
        <v>0</v>
      </c>
      <c r="F41" s="28">
        <f t="shared" si="9"/>
        <v>0</v>
      </c>
      <c r="G41" s="26">
        <f t="shared" si="9"/>
        <v>0</v>
      </c>
      <c r="H41" s="27">
        <f t="shared" si="9"/>
        <v>0</v>
      </c>
      <c r="I41" s="26">
        <f t="shared" si="9"/>
        <v>0</v>
      </c>
      <c r="J41" s="25">
        <f t="shared" si="9"/>
        <v>0</v>
      </c>
    </row>
    <row r="42" spans="1:10" ht="18.75">
      <c r="A42" s="24"/>
      <c r="B42" s="24"/>
      <c r="C42" s="23"/>
      <c r="D42" s="23"/>
      <c r="E42" s="23"/>
      <c r="F42" s="23"/>
      <c r="G42" s="23"/>
      <c r="H42" s="23"/>
      <c r="I42" s="23"/>
      <c r="J42" s="23"/>
    </row>
    <row r="43" spans="1:10" ht="18.75">
      <c r="A43" s="24"/>
      <c r="B43" s="24"/>
      <c r="C43" s="23"/>
      <c r="D43" s="23"/>
      <c r="E43" s="23"/>
      <c r="F43" s="23"/>
      <c r="G43" s="23"/>
      <c r="H43" s="23"/>
      <c r="I43" s="23" t="s">
        <v>133</v>
      </c>
      <c r="J43" s="23">
        <f>(J9+J17+J25+J33+J41)*1000</f>
        <v>34560000</v>
      </c>
    </row>
  </sheetData>
  <sheetProtection algorithmName="SHA-512" hashValue="jyuNBg2NOat/9dx1AoVMkpdwS+D2Dv71ze94lBi64uEKQbUijxFRVNvo36UIgUiGeVY4v1XjMsgMF/Tsb7q48w==" saltValue="QmQAvn++iioxPrfBs6uriw==" spinCount="100000" sheet="1" objects="1" scenarios="1"/>
  <mergeCells count="20">
    <mergeCell ref="A28:B28"/>
    <mergeCell ref="A35:B35"/>
    <mergeCell ref="C35:E35"/>
    <mergeCell ref="F35:J35"/>
    <mergeCell ref="A36:B36"/>
    <mergeCell ref="A27:B27"/>
    <mergeCell ref="C27:E27"/>
    <mergeCell ref="F27:J27"/>
    <mergeCell ref="A3:B3"/>
    <mergeCell ref="C3:E3"/>
    <mergeCell ref="F3:J3"/>
    <mergeCell ref="A4:B4"/>
    <mergeCell ref="A11:B11"/>
    <mergeCell ref="C11:E11"/>
    <mergeCell ref="F11:J11"/>
    <mergeCell ref="A12:B12"/>
    <mergeCell ref="A19:B19"/>
    <mergeCell ref="C19:E19"/>
    <mergeCell ref="F19:J19"/>
    <mergeCell ref="A20:B20"/>
  </mergeCells>
  <phoneticPr fontId="6"/>
  <printOptions horizontalCentered="1"/>
  <pageMargins left="0.78740157480314965" right="0.27559055118110237" top="0.9055118110236221" bottom="0.55118110236220474"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7BB9-0151-43BE-97AF-6EDA8309AA40}">
  <sheetPr>
    <tabColor theme="7" tint="0.79998168889431442"/>
  </sheetPr>
  <dimension ref="A1:J41"/>
  <sheetViews>
    <sheetView view="pageBreakPreview" topLeftCell="A9" zoomScale="115" zoomScaleNormal="100" workbookViewId="0">
      <selection activeCell="H12" sqref="H12"/>
    </sheetView>
  </sheetViews>
  <sheetFormatPr defaultColWidth="8.85546875" defaultRowHeight="13.5"/>
  <cols>
    <col min="1" max="2" width="8.85546875" style="21"/>
    <col min="3" max="3" width="9.42578125" style="21" bestFit="1" customWidth="1"/>
    <col min="4" max="16384" width="8.85546875" style="21"/>
  </cols>
  <sheetData>
    <row r="1" spans="1:10" ht="17.25">
      <c r="A1" s="41" t="s">
        <v>103</v>
      </c>
    </row>
    <row r="2" spans="1:10" ht="14.25" thickBot="1"/>
    <row r="3" spans="1:10" ht="18.75" customHeight="1">
      <c r="A3" s="235" t="s">
        <v>104</v>
      </c>
      <c r="B3" s="236"/>
      <c r="C3" s="237" t="s">
        <v>105</v>
      </c>
      <c r="D3" s="238"/>
      <c r="E3" s="239"/>
      <c r="F3" s="240" t="s">
        <v>106</v>
      </c>
      <c r="G3" s="241"/>
      <c r="H3" s="241"/>
      <c r="I3" s="241"/>
      <c r="J3" s="242"/>
    </row>
    <row r="4" spans="1:10" s="40" customFormat="1" ht="18.75" customHeight="1" thickBot="1">
      <c r="A4" s="245" t="s">
        <v>134</v>
      </c>
      <c r="B4" s="246"/>
      <c r="C4" s="57" t="s">
        <v>135</v>
      </c>
      <c r="D4" s="56" t="s">
        <v>135</v>
      </c>
      <c r="E4" s="55" t="s">
        <v>135</v>
      </c>
      <c r="F4" s="54" t="s">
        <v>135</v>
      </c>
      <c r="G4" s="53" t="s">
        <v>135</v>
      </c>
      <c r="H4" s="53" t="s">
        <v>135</v>
      </c>
      <c r="I4" s="53" t="s">
        <v>135</v>
      </c>
      <c r="J4" s="52" t="s">
        <v>135</v>
      </c>
    </row>
    <row r="5" spans="1:10" ht="18.75" customHeight="1">
      <c r="A5" s="39" t="s">
        <v>114</v>
      </c>
      <c r="B5" s="38" t="s">
        <v>115</v>
      </c>
      <c r="C5" s="51">
        <v>480</v>
      </c>
      <c r="D5" s="71">
        <v>500</v>
      </c>
      <c r="E5" s="74">
        <v>500</v>
      </c>
      <c r="F5" s="73">
        <v>600</v>
      </c>
      <c r="G5" s="71">
        <v>600</v>
      </c>
      <c r="H5" s="72">
        <v>600</v>
      </c>
      <c r="I5" s="71">
        <v>700</v>
      </c>
      <c r="J5" s="70">
        <v>700</v>
      </c>
    </row>
    <row r="6" spans="1:10" ht="18.75" customHeight="1">
      <c r="A6" s="34" t="s">
        <v>116</v>
      </c>
      <c r="B6" s="33" t="s">
        <v>117</v>
      </c>
      <c r="C6" s="69">
        <v>500</v>
      </c>
      <c r="D6" s="65">
        <v>510</v>
      </c>
      <c r="E6" s="68">
        <v>520</v>
      </c>
      <c r="F6" s="67">
        <v>520</v>
      </c>
      <c r="G6" s="65">
        <v>520</v>
      </c>
      <c r="H6" s="66">
        <v>520</v>
      </c>
      <c r="I6" s="65">
        <v>520</v>
      </c>
      <c r="J6" s="64">
        <v>520</v>
      </c>
    </row>
    <row r="7" spans="1:10" ht="18.75" customHeight="1">
      <c r="A7" s="34" t="s">
        <v>118</v>
      </c>
      <c r="B7" s="33" t="s">
        <v>119</v>
      </c>
      <c r="C7" s="69">
        <f t="shared" ref="C7:J7" si="0">C5*C6/10</f>
        <v>24000</v>
      </c>
      <c r="D7" s="65">
        <f t="shared" si="0"/>
        <v>25500</v>
      </c>
      <c r="E7" s="68">
        <f t="shared" si="0"/>
        <v>26000</v>
      </c>
      <c r="F7" s="67">
        <f t="shared" si="0"/>
        <v>31200</v>
      </c>
      <c r="G7" s="65">
        <f t="shared" si="0"/>
        <v>31200</v>
      </c>
      <c r="H7" s="66">
        <f t="shared" si="0"/>
        <v>31200</v>
      </c>
      <c r="I7" s="65">
        <f t="shared" si="0"/>
        <v>36400</v>
      </c>
      <c r="J7" s="64">
        <f t="shared" si="0"/>
        <v>36400</v>
      </c>
    </row>
    <row r="8" spans="1:10" ht="18.75" customHeight="1">
      <c r="A8" s="34" t="s">
        <v>120</v>
      </c>
      <c r="B8" s="33" t="s">
        <v>121</v>
      </c>
      <c r="C8" s="69">
        <v>210</v>
      </c>
      <c r="D8" s="65">
        <v>220</v>
      </c>
      <c r="E8" s="68">
        <v>220</v>
      </c>
      <c r="F8" s="67">
        <v>220</v>
      </c>
      <c r="G8" s="65">
        <v>220</v>
      </c>
      <c r="H8" s="66">
        <v>220</v>
      </c>
      <c r="I8" s="65">
        <v>220</v>
      </c>
      <c r="J8" s="64">
        <v>220</v>
      </c>
    </row>
    <row r="9" spans="1:10" ht="18.75" customHeight="1" thickBot="1">
      <c r="A9" s="32" t="s">
        <v>122</v>
      </c>
      <c r="B9" s="31" t="s">
        <v>123</v>
      </c>
      <c r="C9" s="63">
        <f t="shared" ref="C9:J9" si="1">C7*C8/1000</f>
        <v>5040</v>
      </c>
      <c r="D9" s="59">
        <f t="shared" si="1"/>
        <v>5610</v>
      </c>
      <c r="E9" s="62">
        <f t="shared" si="1"/>
        <v>5720</v>
      </c>
      <c r="F9" s="61">
        <f t="shared" si="1"/>
        <v>6864</v>
      </c>
      <c r="G9" s="59">
        <f t="shared" si="1"/>
        <v>6864</v>
      </c>
      <c r="H9" s="60">
        <f t="shared" si="1"/>
        <v>6864</v>
      </c>
      <c r="I9" s="59">
        <f t="shared" si="1"/>
        <v>8008</v>
      </c>
      <c r="J9" s="58">
        <f t="shared" si="1"/>
        <v>8008</v>
      </c>
    </row>
    <row r="10" spans="1:10" ht="18.75" customHeight="1" thickBot="1">
      <c r="A10" s="24"/>
      <c r="B10" s="24"/>
      <c r="C10" s="24"/>
      <c r="D10" s="24"/>
      <c r="E10" s="24"/>
      <c r="F10" s="24"/>
      <c r="G10" s="24"/>
      <c r="H10" s="24"/>
      <c r="I10" s="24"/>
      <c r="J10" s="24"/>
    </row>
    <row r="11" spans="1:10" ht="18.75" customHeight="1">
      <c r="A11" s="235" t="s">
        <v>124</v>
      </c>
      <c r="B11" s="236"/>
      <c r="C11" s="237" t="s">
        <v>105</v>
      </c>
      <c r="D11" s="238"/>
      <c r="E11" s="239"/>
      <c r="F11" s="240" t="s">
        <v>106</v>
      </c>
      <c r="G11" s="241"/>
      <c r="H11" s="241"/>
      <c r="I11" s="241"/>
      <c r="J11" s="242"/>
    </row>
    <row r="12" spans="1:10" ht="18.75" customHeight="1" thickBot="1">
      <c r="A12" s="245" t="s">
        <v>136</v>
      </c>
      <c r="B12" s="246"/>
      <c r="C12" s="57" t="s">
        <v>135</v>
      </c>
      <c r="D12" s="56" t="s">
        <v>135</v>
      </c>
      <c r="E12" s="55" t="s">
        <v>135</v>
      </c>
      <c r="F12" s="54" t="s">
        <v>135</v>
      </c>
      <c r="G12" s="53" t="s">
        <v>135</v>
      </c>
      <c r="H12" s="53" t="s">
        <v>135</v>
      </c>
      <c r="I12" s="53" t="s">
        <v>135</v>
      </c>
      <c r="J12" s="52" t="s">
        <v>135</v>
      </c>
    </row>
    <row r="13" spans="1:10" ht="18.75" customHeight="1">
      <c r="A13" s="39" t="s">
        <v>114</v>
      </c>
      <c r="B13" s="38" t="s">
        <v>115</v>
      </c>
      <c r="C13" s="51">
        <v>30</v>
      </c>
      <c r="D13" s="71">
        <v>30</v>
      </c>
      <c r="E13" s="74">
        <v>50</v>
      </c>
      <c r="F13" s="73">
        <v>60</v>
      </c>
      <c r="G13" s="71">
        <v>60</v>
      </c>
      <c r="H13" s="72">
        <v>60</v>
      </c>
      <c r="I13" s="71">
        <v>80</v>
      </c>
      <c r="J13" s="70">
        <v>80</v>
      </c>
    </row>
    <row r="14" spans="1:10" ht="18.75" customHeight="1">
      <c r="A14" s="34" t="s">
        <v>116</v>
      </c>
      <c r="B14" s="33" t="s">
        <v>117</v>
      </c>
      <c r="C14" s="69">
        <v>248</v>
      </c>
      <c r="D14" s="65">
        <v>250</v>
      </c>
      <c r="E14" s="68">
        <v>262</v>
      </c>
      <c r="F14" s="67">
        <v>260</v>
      </c>
      <c r="G14" s="65">
        <v>260</v>
      </c>
      <c r="H14" s="66">
        <v>260</v>
      </c>
      <c r="I14" s="65">
        <v>260</v>
      </c>
      <c r="J14" s="64">
        <v>260</v>
      </c>
    </row>
    <row r="15" spans="1:10" ht="18.75" customHeight="1">
      <c r="A15" s="34" t="s">
        <v>118</v>
      </c>
      <c r="B15" s="33" t="s">
        <v>119</v>
      </c>
      <c r="C15" s="69">
        <f t="shared" ref="C15:J15" si="2">C13*C14/10</f>
        <v>744</v>
      </c>
      <c r="D15" s="65">
        <f t="shared" si="2"/>
        <v>750</v>
      </c>
      <c r="E15" s="68">
        <f t="shared" si="2"/>
        <v>1310</v>
      </c>
      <c r="F15" s="67">
        <f t="shared" si="2"/>
        <v>1560</v>
      </c>
      <c r="G15" s="65">
        <f t="shared" si="2"/>
        <v>1560</v>
      </c>
      <c r="H15" s="66">
        <f t="shared" si="2"/>
        <v>1560</v>
      </c>
      <c r="I15" s="65">
        <f t="shared" si="2"/>
        <v>2080</v>
      </c>
      <c r="J15" s="64">
        <f t="shared" si="2"/>
        <v>2080</v>
      </c>
    </row>
    <row r="16" spans="1:10" ht="18.75" customHeight="1">
      <c r="A16" s="34" t="s">
        <v>120</v>
      </c>
      <c r="B16" s="33" t="s">
        <v>121</v>
      </c>
      <c r="C16" s="69">
        <v>287</v>
      </c>
      <c r="D16" s="65">
        <v>285</v>
      </c>
      <c r="E16" s="68">
        <v>280</v>
      </c>
      <c r="F16" s="67">
        <v>280</v>
      </c>
      <c r="G16" s="65">
        <v>280</v>
      </c>
      <c r="H16" s="66">
        <v>280</v>
      </c>
      <c r="I16" s="65">
        <v>280</v>
      </c>
      <c r="J16" s="64">
        <v>280</v>
      </c>
    </row>
    <row r="17" spans="1:10" ht="18.75" customHeight="1" thickBot="1">
      <c r="A17" s="32" t="s">
        <v>122</v>
      </c>
      <c r="B17" s="31" t="s">
        <v>123</v>
      </c>
      <c r="C17" s="63">
        <f t="shared" ref="C17:J17" si="3">C15*C16/1000</f>
        <v>213.52799999999999</v>
      </c>
      <c r="D17" s="59">
        <f t="shared" si="3"/>
        <v>213.75</v>
      </c>
      <c r="E17" s="62">
        <f t="shared" si="3"/>
        <v>366.8</v>
      </c>
      <c r="F17" s="61">
        <f t="shared" si="3"/>
        <v>436.8</v>
      </c>
      <c r="G17" s="59">
        <f t="shared" si="3"/>
        <v>436.8</v>
      </c>
      <c r="H17" s="60">
        <f t="shared" si="3"/>
        <v>436.8</v>
      </c>
      <c r="I17" s="59">
        <f t="shared" si="3"/>
        <v>582.4</v>
      </c>
      <c r="J17" s="58">
        <f t="shared" si="3"/>
        <v>582.4</v>
      </c>
    </row>
    <row r="18" spans="1:10" ht="18.75" customHeight="1" thickBot="1">
      <c r="A18" s="24"/>
      <c r="B18" s="24"/>
      <c r="C18" s="24"/>
      <c r="D18" s="24"/>
      <c r="E18" s="24"/>
      <c r="F18" s="24"/>
      <c r="G18" s="24"/>
      <c r="H18" s="24"/>
      <c r="I18" s="24"/>
      <c r="J18" s="24"/>
    </row>
    <row r="19" spans="1:10" ht="18.75" customHeight="1">
      <c r="A19" s="235" t="s">
        <v>125</v>
      </c>
      <c r="B19" s="236"/>
      <c r="C19" s="237" t="s">
        <v>105</v>
      </c>
      <c r="D19" s="238"/>
      <c r="E19" s="239"/>
      <c r="F19" s="240" t="s">
        <v>106</v>
      </c>
      <c r="G19" s="241"/>
      <c r="H19" s="241"/>
      <c r="I19" s="241"/>
      <c r="J19" s="242"/>
    </row>
    <row r="20" spans="1:10" ht="18.75" customHeight="1" thickBot="1">
      <c r="A20" s="245" t="s">
        <v>137</v>
      </c>
      <c r="B20" s="246"/>
      <c r="C20" s="57" t="s">
        <v>135</v>
      </c>
      <c r="D20" s="56" t="s">
        <v>135</v>
      </c>
      <c r="E20" s="55" t="s">
        <v>135</v>
      </c>
      <c r="F20" s="54" t="s">
        <v>135</v>
      </c>
      <c r="G20" s="53" t="s">
        <v>135</v>
      </c>
      <c r="H20" s="53" t="s">
        <v>135</v>
      </c>
      <c r="I20" s="53" t="s">
        <v>135</v>
      </c>
      <c r="J20" s="52" t="s">
        <v>135</v>
      </c>
    </row>
    <row r="21" spans="1:10" ht="18.75" customHeight="1">
      <c r="A21" s="39" t="s">
        <v>114</v>
      </c>
      <c r="B21" s="38" t="s">
        <v>138</v>
      </c>
      <c r="C21" s="51">
        <v>1320</v>
      </c>
      <c r="D21" s="71">
        <v>1320</v>
      </c>
      <c r="E21" s="74">
        <v>1320</v>
      </c>
      <c r="F21" s="73">
        <v>1320</v>
      </c>
      <c r="G21" s="71">
        <v>1320</v>
      </c>
      <c r="H21" s="72">
        <v>1320</v>
      </c>
      <c r="I21" s="71">
        <v>1320</v>
      </c>
      <c r="J21" s="70">
        <v>1320</v>
      </c>
    </row>
    <row r="22" spans="1:10" ht="18.75" customHeight="1">
      <c r="A22" s="34" t="s">
        <v>116</v>
      </c>
      <c r="B22" s="33" t="s">
        <v>139</v>
      </c>
      <c r="C22" s="69">
        <v>12</v>
      </c>
      <c r="D22" s="65">
        <v>12</v>
      </c>
      <c r="E22" s="68">
        <v>12</v>
      </c>
      <c r="F22" s="67">
        <v>12</v>
      </c>
      <c r="G22" s="65">
        <v>12</v>
      </c>
      <c r="H22" s="66">
        <v>12</v>
      </c>
      <c r="I22" s="65">
        <v>12</v>
      </c>
      <c r="J22" s="64">
        <v>12</v>
      </c>
    </row>
    <row r="23" spans="1:10" ht="18.75" customHeight="1">
      <c r="A23" s="34" t="s">
        <v>118</v>
      </c>
      <c r="B23" s="33" t="s">
        <v>119</v>
      </c>
      <c r="C23" s="69">
        <f>C21*C22</f>
        <v>15840</v>
      </c>
      <c r="D23" s="65">
        <f t="shared" ref="D23:J23" si="4">D21*D22/10</f>
        <v>1584</v>
      </c>
      <c r="E23" s="68">
        <f t="shared" si="4"/>
        <v>1584</v>
      </c>
      <c r="F23" s="67">
        <f t="shared" si="4"/>
        <v>1584</v>
      </c>
      <c r="G23" s="65">
        <f t="shared" si="4"/>
        <v>1584</v>
      </c>
      <c r="H23" s="66">
        <f t="shared" si="4"/>
        <v>1584</v>
      </c>
      <c r="I23" s="65">
        <f t="shared" si="4"/>
        <v>1584</v>
      </c>
      <c r="J23" s="64">
        <f t="shared" si="4"/>
        <v>1584</v>
      </c>
    </row>
    <row r="24" spans="1:10" ht="18.75" customHeight="1">
      <c r="A24" s="34" t="s">
        <v>120</v>
      </c>
      <c r="B24" s="33" t="s">
        <v>121</v>
      </c>
      <c r="C24" s="69">
        <v>250</v>
      </c>
      <c r="D24" s="65">
        <v>220</v>
      </c>
      <c r="E24" s="68">
        <v>265</v>
      </c>
      <c r="F24" s="67">
        <v>245</v>
      </c>
      <c r="G24" s="65">
        <v>245</v>
      </c>
      <c r="H24" s="66">
        <v>245</v>
      </c>
      <c r="I24" s="65">
        <v>245</v>
      </c>
      <c r="J24" s="64">
        <v>245</v>
      </c>
    </row>
    <row r="25" spans="1:10" ht="18.75" customHeight="1" thickBot="1">
      <c r="A25" s="32" t="s">
        <v>122</v>
      </c>
      <c r="B25" s="31" t="s">
        <v>123</v>
      </c>
      <c r="C25" s="63">
        <f t="shared" ref="C25:J25" si="5">C23*C24/1000</f>
        <v>3960</v>
      </c>
      <c r="D25" s="59">
        <f t="shared" si="5"/>
        <v>348.48</v>
      </c>
      <c r="E25" s="62">
        <f t="shared" si="5"/>
        <v>419.76</v>
      </c>
      <c r="F25" s="61">
        <f t="shared" si="5"/>
        <v>388.08</v>
      </c>
      <c r="G25" s="59">
        <f t="shared" si="5"/>
        <v>388.08</v>
      </c>
      <c r="H25" s="60">
        <f t="shared" si="5"/>
        <v>388.08</v>
      </c>
      <c r="I25" s="59">
        <f t="shared" si="5"/>
        <v>388.08</v>
      </c>
      <c r="J25" s="58">
        <f t="shared" si="5"/>
        <v>388.08</v>
      </c>
    </row>
    <row r="26" spans="1:10" ht="18.75" customHeight="1" thickBot="1">
      <c r="A26" s="24"/>
      <c r="B26" s="24"/>
      <c r="C26" s="24"/>
      <c r="D26" s="24"/>
      <c r="E26" s="24"/>
      <c r="F26" s="24"/>
      <c r="G26" s="24"/>
      <c r="H26" s="24"/>
      <c r="I26" s="24"/>
      <c r="J26" s="24"/>
    </row>
    <row r="27" spans="1:10" ht="18.75" customHeight="1">
      <c r="A27" s="235" t="s">
        <v>126</v>
      </c>
      <c r="B27" s="236"/>
      <c r="C27" s="237" t="s">
        <v>105</v>
      </c>
      <c r="D27" s="238"/>
      <c r="E27" s="239"/>
      <c r="F27" s="240" t="s">
        <v>106</v>
      </c>
      <c r="G27" s="241"/>
      <c r="H27" s="241"/>
      <c r="I27" s="241"/>
      <c r="J27" s="242"/>
    </row>
    <row r="28" spans="1:10" ht="18.75" customHeight="1" thickBot="1">
      <c r="A28" s="247"/>
      <c r="B28" s="248"/>
      <c r="C28" s="57" t="s">
        <v>135</v>
      </c>
      <c r="D28" s="56" t="s">
        <v>135</v>
      </c>
      <c r="E28" s="55" t="s">
        <v>135</v>
      </c>
      <c r="F28" s="54" t="s">
        <v>135</v>
      </c>
      <c r="G28" s="53" t="s">
        <v>135</v>
      </c>
      <c r="H28" s="53" t="s">
        <v>135</v>
      </c>
      <c r="I28" s="53" t="s">
        <v>135</v>
      </c>
      <c r="J28" s="52" t="s">
        <v>135</v>
      </c>
    </row>
    <row r="29" spans="1:10" ht="18.75" customHeight="1">
      <c r="A29" s="39" t="s">
        <v>114</v>
      </c>
      <c r="B29" s="38" t="s">
        <v>127</v>
      </c>
      <c r="C29" s="51"/>
      <c r="D29" s="71"/>
      <c r="E29" s="74"/>
      <c r="F29" s="73"/>
      <c r="G29" s="71"/>
      <c r="H29" s="72"/>
      <c r="I29" s="71"/>
      <c r="J29" s="70"/>
    </row>
    <row r="30" spans="1:10" ht="18.75" customHeight="1">
      <c r="A30" s="34" t="s">
        <v>116</v>
      </c>
      <c r="B30" s="33" t="s">
        <v>128</v>
      </c>
      <c r="C30" s="69"/>
      <c r="D30" s="65"/>
      <c r="E30" s="68"/>
      <c r="F30" s="67"/>
      <c r="G30" s="65"/>
      <c r="H30" s="66"/>
      <c r="I30" s="65"/>
      <c r="J30" s="64"/>
    </row>
    <row r="31" spans="1:10" ht="18.75" customHeight="1">
      <c r="A31" s="34" t="s">
        <v>118</v>
      </c>
      <c r="B31" s="33" t="s">
        <v>129</v>
      </c>
      <c r="C31" s="69"/>
      <c r="D31" s="65"/>
      <c r="E31" s="68"/>
      <c r="F31" s="67"/>
      <c r="G31" s="65"/>
      <c r="H31" s="66"/>
      <c r="I31" s="65"/>
      <c r="J31" s="64"/>
    </row>
    <row r="32" spans="1:10" ht="18.75" customHeight="1">
      <c r="A32" s="34" t="s">
        <v>120</v>
      </c>
      <c r="B32" s="33" t="s">
        <v>130</v>
      </c>
      <c r="C32" s="69"/>
      <c r="D32" s="65"/>
      <c r="E32" s="68"/>
      <c r="F32" s="67"/>
      <c r="G32" s="65"/>
      <c r="H32" s="66"/>
      <c r="I32" s="65"/>
      <c r="J32" s="64"/>
    </row>
    <row r="33" spans="1:10" ht="18.75" customHeight="1" thickBot="1">
      <c r="A33" s="32" t="s">
        <v>122</v>
      </c>
      <c r="B33" s="31" t="s">
        <v>131</v>
      </c>
      <c r="C33" s="63"/>
      <c r="D33" s="59"/>
      <c r="E33" s="62"/>
      <c r="F33" s="61"/>
      <c r="G33" s="59"/>
      <c r="H33" s="60"/>
      <c r="I33" s="59"/>
      <c r="J33" s="58"/>
    </row>
    <row r="34" spans="1:10" ht="18.75" customHeight="1" thickBot="1">
      <c r="A34" s="24"/>
      <c r="B34" s="24"/>
      <c r="C34" s="24"/>
      <c r="D34" s="24"/>
      <c r="E34" s="24"/>
      <c r="F34" s="24"/>
      <c r="G34" s="24"/>
      <c r="H34" s="24"/>
      <c r="I34" s="24"/>
      <c r="J34" s="24"/>
    </row>
    <row r="35" spans="1:10" ht="18.75" customHeight="1">
      <c r="A35" s="235" t="s">
        <v>132</v>
      </c>
      <c r="B35" s="236"/>
      <c r="C35" s="237" t="s">
        <v>105</v>
      </c>
      <c r="D35" s="238"/>
      <c r="E35" s="239"/>
      <c r="F35" s="240" t="s">
        <v>106</v>
      </c>
      <c r="G35" s="241"/>
      <c r="H35" s="241"/>
      <c r="I35" s="241"/>
      <c r="J35" s="242"/>
    </row>
    <row r="36" spans="1:10" ht="18.75" customHeight="1" thickBot="1">
      <c r="A36" s="247"/>
      <c r="B36" s="248"/>
      <c r="C36" s="57" t="s">
        <v>135</v>
      </c>
      <c r="D36" s="56" t="s">
        <v>135</v>
      </c>
      <c r="E36" s="55" t="s">
        <v>135</v>
      </c>
      <c r="F36" s="54" t="s">
        <v>135</v>
      </c>
      <c r="G36" s="53" t="s">
        <v>135</v>
      </c>
      <c r="H36" s="53" t="s">
        <v>135</v>
      </c>
      <c r="I36" s="53" t="s">
        <v>135</v>
      </c>
      <c r="J36" s="52" t="s">
        <v>135</v>
      </c>
    </row>
    <row r="37" spans="1:10" ht="18.75" customHeight="1">
      <c r="A37" s="39" t="s">
        <v>114</v>
      </c>
      <c r="B37" s="38" t="s">
        <v>127</v>
      </c>
      <c r="C37" s="51"/>
      <c r="D37" s="47"/>
      <c r="E37" s="50"/>
      <c r="F37" s="49"/>
      <c r="G37" s="47"/>
      <c r="H37" s="48"/>
      <c r="I37" s="47"/>
      <c r="J37" s="46"/>
    </row>
    <row r="38" spans="1:10" ht="18.75" customHeight="1">
      <c r="A38" s="34" t="s">
        <v>116</v>
      </c>
      <c r="B38" s="33" t="s">
        <v>128</v>
      </c>
      <c r="C38" s="35"/>
      <c r="D38" s="43"/>
      <c r="E38" s="45"/>
      <c r="F38" s="36"/>
      <c r="G38" s="43"/>
      <c r="H38" s="44"/>
      <c r="I38" s="43"/>
      <c r="J38" s="42"/>
    </row>
    <row r="39" spans="1:10" ht="18.75" customHeight="1">
      <c r="A39" s="34" t="s">
        <v>118</v>
      </c>
      <c r="B39" s="33" t="s">
        <v>129</v>
      </c>
      <c r="C39" s="35"/>
      <c r="D39" s="43"/>
      <c r="E39" s="45"/>
      <c r="F39" s="36"/>
      <c r="G39" s="43"/>
      <c r="H39" s="44"/>
      <c r="I39" s="43"/>
      <c r="J39" s="42"/>
    </row>
    <row r="40" spans="1:10" ht="18.75" customHeight="1">
      <c r="A40" s="34" t="s">
        <v>120</v>
      </c>
      <c r="B40" s="33" t="s">
        <v>130</v>
      </c>
      <c r="C40" s="35"/>
      <c r="D40" s="43"/>
      <c r="E40" s="45"/>
      <c r="F40" s="36"/>
      <c r="G40" s="43"/>
      <c r="H40" s="44"/>
      <c r="I40" s="43"/>
      <c r="J40" s="42"/>
    </row>
    <row r="41" spans="1:10" ht="18.75" customHeight="1" thickBot="1">
      <c r="A41" s="32" t="s">
        <v>122</v>
      </c>
      <c r="B41" s="31" t="s">
        <v>131</v>
      </c>
      <c r="C41" s="30"/>
      <c r="D41" s="26"/>
      <c r="E41" s="29"/>
      <c r="F41" s="28"/>
      <c r="G41" s="26"/>
      <c r="H41" s="27"/>
      <c r="I41" s="26"/>
      <c r="J41" s="25"/>
    </row>
  </sheetData>
  <mergeCells count="20">
    <mergeCell ref="A28:B28"/>
    <mergeCell ref="A35:B35"/>
    <mergeCell ref="C35:E35"/>
    <mergeCell ref="F35:J35"/>
    <mergeCell ref="A36:B36"/>
    <mergeCell ref="A27:B27"/>
    <mergeCell ref="C27:E27"/>
    <mergeCell ref="F27:J27"/>
    <mergeCell ref="A3:B3"/>
    <mergeCell ref="C3:E3"/>
    <mergeCell ref="F3:J3"/>
    <mergeCell ref="A4:B4"/>
    <mergeCell ref="A11:B11"/>
    <mergeCell ref="C11:E11"/>
    <mergeCell ref="F11:J11"/>
    <mergeCell ref="A12:B12"/>
    <mergeCell ref="A19:B19"/>
    <mergeCell ref="C19:E19"/>
    <mergeCell ref="F19:J19"/>
    <mergeCell ref="A20:B20"/>
  </mergeCells>
  <phoneticPr fontId="6"/>
  <printOptions horizontalCentered="1"/>
  <pageMargins left="0.78740157480314965" right="0.27559055118110237" top="0.9055118110236221" bottom="0.55118110236220474" header="0.51181102362204722" footer="0.51181102362204722"/>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f3bf20-acf6-4188-9ab3-5ff2f037cb11">
      <Terms xmlns="http://schemas.microsoft.com/office/infopath/2007/PartnerControls"/>
    </lcf76f155ced4ddcb4097134ff3c332f>
    <TaxCatchAll xmlns="403cc861-c27b-4537-ba2c-118416d600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B7E1AB99C50484EAE896EEF63550471" ma:contentTypeVersion="13" ma:contentTypeDescription="新しいドキュメントを作成します。" ma:contentTypeScope="" ma:versionID="c779ad3634d69578395b661aba4ee1d2">
  <xsd:schema xmlns:xsd="http://www.w3.org/2001/XMLSchema" xmlns:xs="http://www.w3.org/2001/XMLSchema" xmlns:p="http://schemas.microsoft.com/office/2006/metadata/properties" xmlns:ns2="0ff3bf20-acf6-4188-9ab3-5ff2f037cb11" xmlns:ns3="403cc861-c27b-4537-ba2c-118416d6004f" targetNamespace="http://schemas.microsoft.com/office/2006/metadata/properties" ma:root="true" ma:fieldsID="675a30fc4ffe047f6db265584ed4d076" ns2:_="" ns3:_="">
    <xsd:import namespace="0ff3bf20-acf6-4188-9ab3-5ff2f037cb11"/>
    <xsd:import namespace="403cc861-c27b-4537-ba2c-118416d6004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3bf20-acf6-4188-9ab3-5ff2f037cb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3cc861-c27b-4537-ba2c-118416d6004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a2b44a-c260-4e52-ade5-8ed9863f56ae}" ma:internalName="TaxCatchAll" ma:showField="CatchAllData" ma:web="403cc861-c27b-4537-ba2c-118416d600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D8233E-FB3B-46D5-9CAC-F6749E30E44B}">
  <ds:schemaRefs>
    <ds:schemaRef ds:uri="http://purl.org/dc/terms/"/>
    <ds:schemaRef ds:uri="http://purl.org/dc/elements/1.1/"/>
    <ds:schemaRef ds:uri="http://schemas.microsoft.com/office/2006/documentManagement/types"/>
    <ds:schemaRef ds:uri="http://www.w3.org/XML/1998/namespace"/>
    <ds:schemaRef ds:uri="http://purl.org/dc/dcmitype/"/>
    <ds:schemaRef ds:uri="403cc861-c27b-4537-ba2c-118416d6004f"/>
    <ds:schemaRef ds:uri="http://schemas.microsoft.com/office/2006/metadata/properties"/>
    <ds:schemaRef ds:uri="http://schemas.microsoft.com/office/infopath/2007/PartnerControls"/>
    <ds:schemaRef ds:uri="http://schemas.openxmlformats.org/package/2006/metadata/core-properties"/>
    <ds:schemaRef ds:uri="0ff3bf20-acf6-4188-9ab3-5ff2f037cb11"/>
  </ds:schemaRefs>
</ds:datastoreItem>
</file>

<file path=customXml/itemProps2.xml><?xml version="1.0" encoding="utf-8"?>
<ds:datastoreItem xmlns:ds="http://schemas.openxmlformats.org/officeDocument/2006/customXml" ds:itemID="{5615D2D8-2749-4849-97F8-13792829ACD2}">
  <ds:schemaRefs>
    <ds:schemaRef ds:uri="http://schemas.microsoft.com/sharepoint/v3/contenttype/forms"/>
  </ds:schemaRefs>
</ds:datastoreItem>
</file>

<file path=customXml/itemProps3.xml><?xml version="1.0" encoding="utf-8"?>
<ds:datastoreItem xmlns:ds="http://schemas.openxmlformats.org/officeDocument/2006/customXml" ds:itemID="{538F3A7C-19E2-4EC1-9F2B-4A6782ADB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3bf20-acf6-4188-9ab3-5ff2f037cb11"/>
    <ds:schemaRef ds:uri="403cc861-c27b-4537-ba2c-118416d600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労働生産性 </vt:lpstr>
      <vt:lpstr>シート１損益計算書（個人）</vt:lpstr>
      <vt:lpstr>シート２実績・計画整理表 </vt:lpstr>
      <vt:lpstr>記入例（実績・計画整理表)</vt:lpstr>
      <vt:lpstr>'シート２実績・計画整理表 '!Print_Area</vt:lpstr>
      <vt:lpstr>'記入例（実績・計画整理表)'!Print_Area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大作(YOSHITA Daisaku)</cp:lastModifiedBy>
  <cp:revision/>
  <cp:lastPrinted>2026-02-27T02:07:42Z</cp:lastPrinted>
  <dcterms:created xsi:type="dcterms:W3CDTF">2024-12-20T09:43:07Z</dcterms:created>
  <dcterms:modified xsi:type="dcterms:W3CDTF">2026-04-14T08:47:08Z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0x0101007B7E1AB99C50484EAE896EEF63550471</vt:lpwstr>
  </property>
  <property fmtid="{D5CDD505-2E9C-101B-9397-08002B2CF9AE}" pid="3" name="MediaServiceImageTags">
    <vt:lpwstr/>
  </property>
</Properties>
</file>